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xVal>
          <yVal>
            <numRef>
              <f>gráficos!$B$7:$B$1445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  <c r="AA2" t="n">
        <v>239.7593819802199</v>
      </c>
      <c r="AB2" t="n">
        <v>328.0493638625985</v>
      </c>
      <c r="AC2" t="n">
        <v>296.7407929958235</v>
      </c>
      <c r="AD2" t="n">
        <v>239759.3819802199</v>
      </c>
      <c r="AE2" t="n">
        <v>328049.3638625984</v>
      </c>
      <c r="AF2" t="n">
        <v>4.468280211585243e-06</v>
      </c>
      <c r="AG2" t="n">
        <v>7.665895061728396</v>
      </c>
      <c r="AH2" t="n">
        <v>296740.7929958235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  <c r="AA3" t="n">
        <v>207.053448634398</v>
      </c>
      <c r="AB3" t="n">
        <v>283.2996629749218</v>
      </c>
      <c r="AC3" t="n">
        <v>256.2619407542528</v>
      </c>
      <c r="AD3" t="n">
        <v>207053.448634398</v>
      </c>
      <c r="AE3" t="n">
        <v>283299.6629749218</v>
      </c>
      <c r="AF3" t="n">
        <v>5.075924413864126e-06</v>
      </c>
      <c r="AG3" t="n">
        <v>6.747685185185185</v>
      </c>
      <c r="AH3" t="n">
        <v>256261.9407542528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  <c r="AA4" t="n">
        <v>185.4000419476173</v>
      </c>
      <c r="AB4" t="n">
        <v>253.6725166652006</v>
      </c>
      <c r="AC4" t="n">
        <v>229.4623677063609</v>
      </c>
      <c r="AD4" t="n">
        <v>185400.0419476173</v>
      </c>
      <c r="AE4" t="n">
        <v>253672.5166652006</v>
      </c>
      <c r="AF4" t="n">
        <v>5.488419294604584e-06</v>
      </c>
      <c r="AG4" t="n">
        <v>6.242283950617284</v>
      </c>
      <c r="AH4" t="n">
        <v>229462.3677063609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  <c r="AA5" t="n">
        <v>167.6745098554379</v>
      </c>
      <c r="AB5" t="n">
        <v>229.4196616614074</v>
      </c>
      <c r="AC5" t="n">
        <v>207.5241711450263</v>
      </c>
      <c r="AD5" t="n">
        <v>167674.5098554379</v>
      </c>
      <c r="AE5" t="n">
        <v>229419.6616614074</v>
      </c>
      <c r="AF5" t="n">
        <v>5.812395579542581e-06</v>
      </c>
      <c r="AG5" t="n">
        <v>5.895061728395062</v>
      </c>
      <c r="AH5" t="n">
        <v>207524.1711450263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  <c r="AA6" t="n">
        <v>162.9687988114267</v>
      </c>
      <c r="AB6" t="n">
        <v>222.981100209675</v>
      </c>
      <c r="AC6" t="n">
        <v>201.7000969616675</v>
      </c>
      <c r="AD6" t="n">
        <v>162968.7988114267</v>
      </c>
      <c r="AE6" t="n">
        <v>222981.1002096751</v>
      </c>
      <c r="AF6" t="n">
        <v>6.05113831185233e-06</v>
      </c>
      <c r="AG6" t="n">
        <v>5.659722222222222</v>
      </c>
      <c r="AH6" t="n">
        <v>201700.0969616675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  <c r="AA7" t="n">
        <v>159.4435439324494</v>
      </c>
      <c r="AB7" t="n">
        <v>218.1576909609918</v>
      </c>
      <c r="AC7" t="n">
        <v>197.3370271219796</v>
      </c>
      <c r="AD7" t="n">
        <v>159443.5439324494</v>
      </c>
      <c r="AE7" t="n">
        <v>218157.6909609918</v>
      </c>
      <c r="AF7" t="n">
        <v>6.231371761680813e-06</v>
      </c>
      <c r="AG7" t="n">
        <v>5.497685185185186</v>
      </c>
      <c r="AH7" t="n">
        <v>197337.0271219796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  <c r="AA8" t="n">
        <v>156.9121492625877</v>
      </c>
      <c r="AB8" t="n">
        <v>214.6941250964377</v>
      </c>
      <c r="AC8" t="n">
        <v>194.2040191223923</v>
      </c>
      <c r="AD8" t="n">
        <v>156912.1492625877</v>
      </c>
      <c r="AE8" t="n">
        <v>214694.1250964378</v>
      </c>
      <c r="AF8" t="n">
        <v>6.381684683138754e-06</v>
      </c>
      <c r="AG8" t="n">
        <v>5.366512345679013</v>
      </c>
      <c r="AH8" t="n">
        <v>194204.0191223923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  <c r="AA9" t="n">
        <v>144.510504478452</v>
      </c>
      <c r="AB9" t="n">
        <v>197.7256475808379</v>
      </c>
      <c r="AC9" t="n">
        <v>178.854989285468</v>
      </c>
      <c r="AD9" t="n">
        <v>144510.504478452</v>
      </c>
      <c r="AE9" t="n">
        <v>197725.6475808379</v>
      </c>
      <c r="AF9" t="n">
        <v>6.513796689712537e-06</v>
      </c>
      <c r="AG9" t="n">
        <v>5.258487654320988</v>
      </c>
      <c r="AH9" t="n">
        <v>178854.989285468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  <c r="AA10" t="n">
        <v>142.399749442838</v>
      </c>
      <c r="AB10" t="n">
        <v>194.8376194211721</v>
      </c>
      <c r="AC10" t="n">
        <v>176.2425904799869</v>
      </c>
      <c r="AD10" t="n">
        <v>142399.749442838</v>
      </c>
      <c r="AE10" t="n">
        <v>194837.6194211721</v>
      </c>
      <c r="AF10" t="n">
        <v>6.64928252441119e-06</v>
      </c>
      <c r="AG10" t="n">
        <v>5.150462962962963</v>
      </c>
      <c r="AH10" t="n">
        <v>176242.5904799869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  <c r="AA11" t="n">
        <v>141.1389648273321</v>
      </c>
      <c r="AB11" t="n">
        <v>193.1125582883461</v>
      </c>
      <c r="AC11" t="n">
        <v>174.6821667605387</v>
      </c>
      <c r="AD11" t="n">
        <v>141138.9648273321</v>
      </c>
      <c r="AE11" t="n">
        <v>193112.5582883461</v>
      </c>
      <c r="AF11" t="n">
        <v>6.728656270296245e-06</v>
      </c>
      <c r="AG11" t="n">
        <v>5.092592592592593</v>
      </c>
      <c r="AH11" t="n">
        <v>174682.1667605387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  <c r="AA12" t="n">
        <v>138.3063436306077</v>
      </c>
      <c r="AB12" t="n">
        <v>189.2368410005622</v>
      </c>
      <c r="AC12" t="n">
        <v>171.1763424910964</v>
      </c>
      <c r="AD12" t="n">
        <v>138306.3436306077</v>
      </c>
      <c r="AE12" t="n">
        <v>189236.8410005622</v>
      </c>
      <c r="AF12" t="n">
        <v>6.894684128020022e-06</v>
      </c>
      <c r="AG12" t="n">
        <v>4.969135802469136</v>
      </c>
      <c r="AH12" t="n">
        <v>171176.3424910964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  <c r="AA13" t="n">
        <v>141.5258981893619</v>
      </c>
      <c r="AB13" t="n">
        <v>193.6419775845702</v>
      </c>
      <c r="AC13" t="n">
        <v>175.1610590221761</v>
      </c>
      <c r="AD13" t="n">
        <v>141525.8981893619</v>
      </c>
      <c r="AE13" t="n">
        <v>193641.9775845702</v>
      </c>
      <c r="AF13" t="n">
        <v>6.74419363666077e-06</v>
      </c>
      <c r="AG13" t="n">
        <v>5.077160493827161</v>
      </c>
      <c r="AH13" t="n">
        <v>175161.0590221761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  <c r="AA14" t="n">
        <v>138.7526154449793</v>
      </c>
      <c r="AB14" t="n">
        <v>189.847449785108</v>
      </c>
      <c r="AC14" t="n">
        <v>171.7286756302401</v>
      </c>
      <c r="AD14" t="n">
        <v>138752.6154449793</v>
      </c>
      <c r="AE14" t="n">
        <v>189847.449785108</v>
      </c>
      <c r="AF14" t="n">
        <v>6.896548611983764e-06</v>
      </c>
      <c r="AG14" t="n">
        <v>4.965277777777778</v>
      </c>
      <c r="AH14" t="n">
        <v>171728.6756302401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  <c r="AA15" t="n">
        <v>137.3206366650861</v>
      </c>
      <c r="AB15" t="n">
        <v>187.8881532440141</v>
      </c>
      <c r="AC15" t="n">
        <v>169.9563716011376</v>
      </c>
      <c r="AD15" t="n">
        <v>137320.6366650861</v>
      </c>
      <c r="AE15" t="n">
        <v>187888.1532440141</v>
      </c>
      <c r="AF15" t="n">
        <v>6.991548509183998e-06</v>
      </c>
      <c r="AG15" t="n">
        <v>4.899691358024691</v>
      </c>
      <c r="AH15" t="n">
        <v>169956.3716011376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  <c r="AA16" t="n">
        <v>136.7755118041</v>
      </c>
      <c r="AB16" t="n">
        <v>187.1422893600017</v>
      </c>
      <c r="AC16" t="n">
        <v>169.2816919193885</v>
      </c>
      <c r="AD16" t="n">
        <v>136775.5118041</v>
      </c>
      <c r="AE16" t="n">
        <v>187142.2893600017</v>
      </c>
      <c r="AF16" t="n">
        <v>7.02750641419904e-06</v>
      </c>
      <c r="AG16" t="n">
        <v>4.872685185185186</v>
      </c>
      <c r="AH16" t="n">
        <v>169281.6919193885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  <c r="AA17" t="n">
        <v>136.3050881036189</v>
      </c>
      <c r="AB17" t="n">
        <v>186.4986348993747</v>
      </c>
      <c r="AC17" t="n">
        <v>168.699466937109</v>
      </c>
      <c r="AD17" t="n">
        <v>136305.0881036189</v>
      </c>
      <c r="AE17" t="n">
        <v>186498.6348993747</v>
      </c>
      <c r="AF17" t="n">
        <v>7.062310114855575e-06</v>
      </c>
      <c r="AG17" t="n">
        <v>4.849537037037037</v>
      </c>
      <c r="AH17" t="n">
        <v>168699.466937109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135.5552063557758</v>
      </c>
      <c r="AB18" t="n">
        <v>185.4726136095285</v>
      </c>
      <c r="AC18" t="n">
        <v>167.7713676791354</v>
      </c>
      <c r="AD18" t="n">
        <v>135555.2063557758</v>
      </c>
      <c r="AE18" t="n">
        <v>185472.6136095285</v>
      </c>
      <c r="AF18" t="n">
        <v>7.106436235330824e-06</v>
      </c>
      <c r="AG18" t="n">
        <v>4.818672839506173</v>
      </c>
      <c r="AH18" t="n">
        <v>167771.3676791354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  <c r="AA19" t="n">
        <v>135.1913435612427</v>
      </c>
      <c r="AB19" t="n">
        <v>184.9747604815551</v>
      </c>
      <c r="AC19" t="n">
        <v>167.3210289549543</v>
      </c>
      <c r="AD19" t="n">
        <v>135191.3435612427</v>
      </c>
      <c r="AE19" t="n">
        <v>184974.7604815551</v>
      </c>
      <c r="AF19" t="n">
        <v>7.137067043306602e-06</v>
      </c>
      <c r="AG19" t="n">
        <v>4.799382716049383</v>
      </c>
      <c r="AH19" t="n">
        <v>167321.0289549543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  <c r="AA20" t="n">
        <v>134.4117933973523</v>
      </c>
      <c r="AB20" t="n">
        <v>183.9081455559947</v>
      </c>
      <c r="AC20" t="n">
        <v>166.3562102608857</v>
      </c>
      <c r="AD20" t="n">
        <v>134411.7933973523</v>
      </c>
      <c r="AE20" t="n">
        <v>183908.1455559947</v>
      </c>
      <c r="AF20" t="n">
        <v>7.186342690919806e-06</v>
      </c>
      <c r="AG20" t="n">
        <v>4.764660493827161</v>
      </c>
      <c r="AH20" t="n">
        <v>166356.2102608857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  <c r="AA21" t="n">
        <v>133.8183071312287</v>
      </c>
      <c r="AB21" t="n">
        <v>183.0961114639186</v>
      </c>
      <c r="AC21" t="n">
        <v>165.62167556286</v>
      </c>
      <c r="AD21" t="n">
        <v>133818.3071312287</v>
      </c>
      <c r="AE21" t="n">
        <v>183096.1114639186</v>
      </c>
      <c r="AF21" t="n">
        <v>7.227627692974113e-06</v>
      </c>
      <c r="AG21" t="n">
        <v>4.737654320987654</v>
      </c>
      <c r="AH21" t="n">
        <v>165621.67556286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133.7179147668594</v>
      </c>
      <c r="AB22" t="n">
        <v>182.95875020199</v>
      </c>
      <c r="AC22" t="n">
        <v>165.4974238669821</v>
      </c>
      <c r="AD22" t="n">
        <v>133717.9147668594</v>
      </c>
      <c r="AE22" t="n">
        <v>182958.75020199</v>
      </c>
      <c r="AF22" t="n">
        <v>7.226651058516914e-06</v>
      </c>
      <c r="AG22" t="n">
        <v>4.741512345679012</v>
      </c>
      <c r="AH22" t="n">
        <v>165497.4238669821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  <c r="AA23" t="n">
        <v>133.1077352227067</v>
      </c>
      <c r="AB23" t="n">
        <v>182.1238756304591</v>
      </c>
      <c r="AC23" t="n">
        <v>164.742228552804</v>
      </c>
      <c r="AD23" t="n">
        <v>133107.7352227067</v>
      </c>
      <c r="AE23" t="n">
        <v>182123.8756304591</v>
      </c>
      <c r="AF23" t="n">
        <v>7.273351942561142e-06</v>
      </c>
      <c r="AG23" t="n">
        <v>4.710648148148149</v>
      </c>
      <c r="AH23" t="n">
        <v>164742.228552804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  <c r="AA24" t="n">
        <v>131.7460732522301</v>
      </c>
      <c r="AB24" t="n">
        <v>180.2607896501676</v>
      </c>
      <c r="AC24" t="n">
        <v>163.0569528836133</v>
      </c>
      <c r="AD24" t="n">
        <v>131746.0732522301</v>
      </c>
      <c r="AE24" t="n">
        <v>180260.7896501676</v>
      </c>
      <c r="AF24" t="n">
        <v>7.366043431044362e-06</v>
      </c>
      <c r="AG24" t="n">
        <v>4.64891975308642</v>
      </c>
      <c r="AH24" t="n">
        <v>163056.9528836134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  <c r="AA25" t="n">
        <v>132.9035027893988</v>
      </c>
      <c r="AB25" t="n">
        <v>181.8444358051084</v>
      </c>
      <c r="AC25" t="n">
        <v>164.4894580721884</v>
      </c>
      <c r="AD25" t="n">
        <v>132903.5027893988</v>
      </c>
      <c r="AE25" t="n">
        <v>181844.4358051084</v>
      </c>
      <c r="AF25" t="n">
        <v>7.281964082774622e-06</v>
      </c>
      <c r="AG25" t="n">
        <v>4.702932098765432</v>
      </c>
      <c r="AH25" t="n">
        <v>164489.4580721884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132.0269684126723</v>
      </c>
      <c r="AB26" t="n">
        <v>180.6451228009043</v>
      </c>
      <c r="AC26" t="n">
        <v>163.4046058178588</v>
      </c>
      <c r="AD26" t="n">
        <v>132026.9684126723</v>
      </c>
      <c r="AE26" t="n">
        <v>180645.1228009043</v>
      </c>
      <c r="AF26" t="n">
        <v>7.34251541912094e-06</v>
      </c>
      <c r="AG26" t="n">
        <v>4.664351851851851</v>
      </c>
      <c r="AH26" t="n">
        <v>163404.6058178588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131.9810340761111</v>
      </c>
      <c r="AB27" t="n">
        <v>180.5822734151414</v>
      </c>
      <c r="AC27" t="n">
        <v>163.3477546892634</v>
      </c>
      <c r="AD27" t="n">
        <v>131981.0340761111</v>
      </c>
      <c r="AE27" t="n">
        <v>180582.2734151414</v>
      </c>
      <c r="AF27" t="n">
        <v>7.341006074959815e-06</v>
      </c>
      <c r="AG27" t="n">
        <v>4.664351851851851</v>
      </c>
      <c r="AH27" t="n">
        <v>163347.7546892634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131.2619693302341</v>
      </c>
      <c r="AB28" t="n">
        <v>179.5984173069352</v>
      </c>
      <c r="AC28" t="n">
        <v>162.4577964271734</v>
      </c>
      <c r="AD28" t="n">
        <v>131261.969330234</v>
      </c>
      <c r="AE28" t="n">
        <v>179598.4173069352</v>
      </c>
      <c r="AF28" t="n">
        <v>7.390725647326292e-06</v>
      </c>
      <c r="AG28" t="n">
        <v>4.633487654320988</v>
      </c>
      <c r="AH28" t="n">
        <v>162457.7964271734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  <c r="AA29" t="n">
        <v>131.3900763766349</v>
      </c>
      <c r="AB29" t="n">
        <v>179.7736990195048</v>
      </c>
      <c r="AC29" t="n">
        <v>162.6163494991048</v>
      </c>
      <c r="AD29" t="n">
        <v>131390.0763766349</v>
      </c>
      <c r="AE29" t="n">
        <v>179773.6990195048</v>
      </c>
      <c r="AF29" t="n">
        <v>7.385576120188337e-06</v>
      </c>
      <c r="AG29" t="n">
        <v>4.637345679012346</v>
      </c>
      <c r="AH29" t="n">
        <v>162616.3494991048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  <c r="AA30" t="n">
        <v>131.1954004421922</v>
      </c>
      <c r="AB30" t="n">
        <v>179.5073348175043</v>
      </c>
      <c r="AC30" t="n">
        <v>162.3754067226987</v>
      </c>
      <c r="AD30" t="n">
        <v>131195.4004421922</v>
      </c>
      <c r="AE30" t="n">
        <v>179507.3348175043</v>
      </c>
      <c r="AF30" t="n">
        <v>7.378562109086637e-06</v>
      </c>
      <c r="AG30" t="n">
        <v>4.641203703703704</v>
      </c>
      <c r="AH30" t="n">
        <v>162375.4067226987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  <c r="AA31" t="n">
        <v>120.2138051644455</v>
      </c>
      <c r="AB31" t="n">
        <v>164.4818316847075</v>
      </c>
      <c r="AC31" t="n">
        <v>148.7839165204652</v>
      </c>
      <c r="AD31" t="n">
        <v>120213.8051644455</v>
      </c>
      <c r="AE31" t="n">
        <v>164481.8316847075</v>
      </c>
      <c r="AF31" t="n">
        <v>7.432809713936491e-06</v>
      </c>
      <c r="AG31" t="n">
        <v>4.606481481481482</v>
      </c>
      <c r="AH31" t="n">
        <v>148783.9165204652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120.1409745067975</v>
      </c>
      <c r="AB32" t="n">
        <v>164.3821815658517</v>
      </c>
      <c r="AC32" t="n">
        <v>148.6937768690931</v>
      </c>
      <c r="AD32" t="n">
        <v>120140.9745067975</v>
      </c>
      <c r="AE32" t="n">
        <v>164382.1815658517</v>
      </c>
      <c r="AF32" t="n">
        <v>7.428636821255734e-06</v>
      </c>
      <c r="AG32" t="n">
        <v>4.610339506172839</v>
      </c>
      <c r="AH32" t="n">
        <v>148693.7768690931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  <c r="AA33" t="n">
        <v>120.0021696851609</v>
      </c>
      <c r="AB33" t="n">
        <v>164.1922626852522</v>
      </c>
      <c r="AC33" t="n">
        <v>148.5219835799051</v>
      </c>
      <c r="AD33" t="n">
        <v>120002.1696851609</v>
      </c>
      <c r="AE33" t="n">
        <v>164192.2626852521</v>
      </c>
      <c r="AF33" t="n">
        <v>7.432454574133874e-06</v>
      </c>
      <c r="AG33" t="n">
        <v>4.610339506172839</v>
      </c>
      <c r="AH33" t="n">
        <v>148521.9835799051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119.2975237873126</v>
      </c>
      <c r="AB34" t="n">
        <v>163.2281350810336</v>
      </c>
      <c r="AC34" t="n">
        <v>147.6498709610712</v>
      </c>
      <c r="AD34" t="n">
        <v>119297.5237873126</v>
      </c>
      <c r="AE34" t="n">
        <v>163228.1350810336</v>
      </c>
      <c r="AF34" t="n">
        <v>7.489454512454012e-06</v>
      </c>
      <c r="AG34" t="n">
        <v>4.57175925925926</v>
      </c>
      <c r="AH34" t="n">
        <v>147649.8709610712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  <c r="AA35" t="n">
        <v>118.8217174403477</v>
      </c>
      <c r="AB35" t="n">
        <v>162.577115846022</v>
      </c>
      <c r="AC35" t="n">
        <v>147.0609840881377</v>
      </c>
      <c r="AD35" t="n">
        <v>118821.7174403477</v>
      </c>
      <c r="AE35" t="n">
        <v>162577.115846022</v>
      </c>
      <c r="AF35" t="n">
        <v>7.513870373883979e-06</v>
      </c>
      <c r="AG35" t="n">
        <v>4.560185185185186</v>
      </c>
      <c r="AH35" t="n">
        <v>147060.9840881377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  <c r="AA36" t="n">
        <v>119.368032616192</v>
      </c>
      <c r="AB36" t="n">
        <v>163.3246083713364</v>
      </c>
      <c r="AC36" t="n">
        <v>147.7371369759486</v>
      </c>
      <c r="AD36" t="n">
        <v>119368.032616192</v>
      </c>
      <c r="AE36" t="n">
        <v>163324.6083713364</v>
      </c>
      <c r="AF36" t="n">
        <v>7.464062016566848e-06</v>
      </c>
      <c r="AG36" t="n">
        <v>4.59104938271605</v>
      </c>
      <c r="AH36" t="n">
        <v>147737.1369759486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118.5271397654353</v>
      </c>
      <c r="AB37" t="n">
        <v>162.1740616753572</v>
      </c>
      <c r="AC37" t="n">
        <v>146.6963968418309</v>
      </c>
      <c r="AD37" t="n">
        <v>118527.1397654353</v>
      </c>
      <c r="AE37" t="n">
        <v>162174.0616753572</v>
      </c>
      <c r="AF37" t="n">
        <v>7.516356352502303e-06</v>
      </c>
      <c r="AG37" t="n">
        <v>4.556327160493828</v>
      </c>
      <c r="AH37" t="n">
        <v>146696.3968418309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118.5181601180981</v>
      </c>
      <c r="AB38" t="n">
        <v>162.1617753257163</v>
      </c>
      <c r="AC38" t="n">
        <v>146.6852830841559</v>
      </c>
      <c r="AD38" t="n">
        <v>118518.1601180981</v>
      </c>
      <c r="AE38" t="n">
        <v>162161.7753257164</v>
      </c>
      <c r="AF38" t="n">
        <v>7.512982524377435e-06</v>
      </c>
      <c r="AG38" t="n">
        <v>4.560185185185186</v>
      </c>
      <c r="AH38" t="n">
        <v>146685.2830841558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118.5155379841758</v>
      </c>
      <c r="AB39" t="n">
        <v>162.1581876064034</v>
      </c>
      <c r="AC39" t="n">
        <v>146.6820377717387</v>
      </c>
      <c r="AD39" t="n">
        <v>118515.5379841758</v>
      </c>
      <c r="AE39" t="n">
        <v>162158.1876064034</v>
      </c>
      <c r="AF39" t="n">
        <v>7.512449814673509e-06</v>
      </c>
      <c r="AG39" t="n">
        <v>4.560185185185186</v>
      </c>
      <c r="AH39" t="n">
        <v>146682.0377717387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118.4241160504358</v>
      </c>
      <c r="AB40" t="n">
        <v>162.0331000834094</v>
      </c>
      <c r="AC40" t="n">
        <v>146.5688884263778</v>
      </c>
      <c r="AD40" t="n">
        <v>118424.1160504358</v>
      </c>
      <c r="AE40" t="n">
        <v>162033.1000834094</v>
      </c>
      <c r="AF40" t="n">
        <v>7.508987201597987e-06</v>
      </c>
      <c r="AG40" t="n">
        <v>4.560185185185186</v>
      </c>
      <c r="AH40" t="n">
        <v>146568.8884263778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118.1365723433751</v>
      </c>
      <c r="AB41" t="n">
        <v>161.6396700978762</v>
      </c>
      <c r="AC41" t="n">
        <v>146.2130068464812</v>
      </c>
      <c r="AD41" t="n">
        <v>118136.5723433751</v>
      </c>
      <c r="AE41" t="n">
        <v>161639.6700978762</v>
      </c>
      <c r="AF41" t="n">
        <v>7.514225513686597e-06</v>
      </c>
      <c r="AG41" t="n">
        <v>4.560185185185186</v>
      </c>
      <c r="AH41" t="n">
        <v>146213.0068464812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  <c r="AA42" t="n">
        <v>117.5337854306245</v>
      </c>
      <c r="AB42" t="n">
        <v>160.8149104507694</v>
      </c>
      <c r="AC42" t="n">
        <v>145.4669611025366</v>
      </c>
      <c r="AD42" t="n">
        <v>117533.7854306245</v>
      </c>
      <c r="AE42" t="n">
        <v>160814.9104507694</v>
      </c>
      <c r="AF42" t="n">
        <v>7.56101518268148e-06</v>
      </c>
      <c r="AG42" t="n">
        <v>4.529320987654321</v>
      </c>
      <c r="AH42" t="n">
        <v>145466.9611025366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  <c r="AA43" t="n">
        <v>117.3597740793793</v>
      </c>
      <c r="AB43" t="n">
        <v>160.5768204431568</v>
      </c>
      <c r="AC43" t="n">
        <v>145.2515940710891</v>
      </c>
      <c r="AD43" t="n">
        <v>117359.7740793793</v>
      </c>
      <c r="AE43" t="n">
        <v>160576.8204431568</v>
      </c>
      <c r="AF43" t="n">
        <v>7.563678731201111e-06</v>
      </c>
      <c r="AG43" t="n">
        <v>4.529320987654321</v>
      </c>
      <c r="AH43" t="n">
        <v>145251.5940710891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  <c r="AA44" t="n">
        <v>117.2098060700344</v>
      </c>
      <c r="AB44" t="n">
        <v>160.3716275966496</v>
      </c>
      <c r="AC44" t="n">
        <v>145.0659845418625</v>
      </c>
      <c r="AD44" t="n">
        <v>117209.8060700344</v>
      </c>
      <c r="AE44" t="n">
        <v>160371.6275966496</v>
      </c>
      <c r="AF44" t="n">
        <v>7.570692742302811e-06</v>
      </c>
      <c r="AG44" t="n">
        <v>4.525462962962964</v>
      </c>
      <c r="AH44" t="n">
        <v>145065.9845418625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116.6697683300603</v>
      </c>
      <c r="AB45" t="n">
        <v>159.6327241360338</v>
      </c>
      <c r="AC45" t="n">
        <v>144.3976009904701</v>
      </c>
      <c r="AD45" t="n">
        <v>116669.7683300603</v>
      </c>
      <c r="AE45" t="n">
        <v>159632.7241360338</v>
      </c>
      <c r="AF45" t="n">
        <v>7.583744130049012e-06</v>
      </c>
      <c r="AG45" t="n">
        <v>4.517746913580248</v>
      </c>
      <c r="AH45" t="n">
        <v>144397.6009904701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  <c r="AA46" t="n">
        <v>117.0825172253146</v>
      </c>
      <c r="AB46" t="n">
        <v>160.1974653837165</v>
      </c>
      <c r="AC46" t="n">
        <v>144.9084441260935</v>
      </c>
      <c r="AD46" t="n">
        <v>117082.5172253146</v>
      </c>
      <c r="AE46" t="n">
        <v>160197.4653837165</v>
      </c>
      <c r="AF46" t="n">
        <v>7.542636697896014e-06</v>
      </c>
      <c r="AG46" t="n">
        <v>4.540895061728396</v>
      </c>
      <c r="AH46" t="n">
        <v>144908.4441260935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  <c r="AA47" t="n">
        <v>116.2759321282607</v>
      </c>
      <c r="AB47" t="n">
        <v>159.0938600699049</v>
      </c>
      <c r="AC47" t="n">
        <v>143.910165354512</v>
      </c>
      <c r="AD47" t="n">
        <v>116275.9321282607</v>
      </c>
      <c r="AE47" t="n">
        <v>159093.8600699049</v>
      </c>
      <c r="AF47" t="n">
        <v>7.605052518206073e-06</v>
      </c>
      <c r="AG47" t="n">
        <v>4.502314814814815</v>
      </c>
      <c r="AH47" t="n">
        <v>143910.165354512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  <c r="AA48" t="n">
        <v>116.2990367553511</v>
      </c>
      <c r="AB48" t="n">
        <v>159.1254728399942</v>
      </c>
      <c r="AC48" t="n">
        <v>143.9387610461928</v>
      </c>
      <c r="AD48" t="n">
        <v>116299.0367553511</v>
      </c>
      <c r="AE48" t="n">
        <v>159125.4728399942</v>
      </c>
      <c r="AF48" t="n">
        <v>7.598216077005682e-06</v>
      </c>
      <c r="AG48" t="n">
        <v>4.506172839506173</v>
      </c>
      <c r="AH48" t="n">
        <v>143938.7610461928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116.1679447768869</v>
      </c>
      <c r="AB49" t="n">
        <v>158.9461070116896</v>
      </c>
      <c r="AC49" t="n">
        <v>143.7765136408</v>
      </c>
      <c r="AD49" t="n">
        <v>116167.9447768869</v>
      </c>
      <c r="AE49" t="n">
        <v>158946.1070116896</v>
      </c>
      <c r="AF49" t="n">
        <v>7.603099249291676e-06</v>
      </c>
      <c r="AG49" t="n">
        <v>4.506172839506173</v>
      </c>
      <c r="AH49" t="n">
        <v>143776.5136408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  <c r="AA50" t="n">
        <v>116.1059376343263</v>
      </c>
      <c r="AB50" t="n">
        <v>158.8612661036762</v>
      </c>
      <c r="AC50" t="n">
        <v>143.6997698299723</v>
      </c>
      <c r="AD50" t="n">
        <v>116105.9376343263</v>
      </c>
      <c r="AE50" t="n">
        <v>158861.2661036762</v>
      </c>
      <c r="AF50" t="n">
        <v>7.602033829883825e-06</v>
      </c>
      <c r="AG50" t="n">
        <v>4.506172839506173</v>
      </c>
      <c r="AH50" t="n">
        <v>143699.7698299723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115.9166965489251</v>
      </c>
      <c r="AB51" t="n">
        <v>158.6023381019029</v>
      </c>
      <c r="AC51" t="n">
        <v>143.4655535532805</v>
      </c>
      <c r="AD51" t="n">
        <v>115916.6965489251</v>
      </c>
      <c r="AE51" t="n">
        <v>158602.3381019029</v>
      </c>
      <c r="AF51" t="n">
        <v>7.596795517795213e-06</v>
      </c>
      <c r="AG51" t="n">
        <v>4.510030864197531</v>
      </c>
      <c r="AH51" t="n">
        <v>143465.5535532805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  <c r="AA52" t="n">
        <v>115.5899936657181</v>
      </c>
      <c r="AB52" t="n">
        <v>158.1553288039854</v>
      </c>
      <c r="AC52" t="n">
        <v>143.0612061953746</v>
      </c>
      <c r="AD52" t="n">
        <v>115589.9936657181</v>
      </c>
      <c r="AE52" t="n">
        <v>158155.3288039854</v>
      </c>
      <c r="AF52" t="n">
        <v>7.610290830294687e-06</v>
      </c>
      <c r="AG52" t="n">
        <v>4.502314814814815</v>
      </c>
      <c r="AH52" t="n">
        <v>143061.2061953746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  <c r="AA53" t="n">
        <v>114.9120370571065</v>
      </c>
      <c r="AB53" t="n">
        <v>157.2277186627488</v>
      </c>
      <c r="AC53" t="n">
        <v>142.2221258641083</v>
      </c>
      <c r="AD53" t="n">
        <v>114912.0370571065</v>
      </c>
      <c r="AE53" t="n">
        <v>157227.7186627488</v>
      </c>
      <c r="AF53" t="n">
        <v>7.614463722975444e-06</v>
      </c>
      <c r="AG53" t="n">
        <v>4.498456790123457</v>
      </c>
      <c r="AH53" t="n">
        <v>142222.1258641083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  <c r="AA54" t="n">
        <v>114.3394732455935</v>
      </c>
      <c r="AB54" t="n">
        <v>156.4443115961045</v>
      </c>
      <c r="AC54" t="n">
        <v>141.5134860683856</v>
      </c>
      <c r="AD54" t="n">
        <v>114339.4732455935</v>
      </c>
      <c r="AE54" t="n">
        <v>156444.3115961045</v>
      </c>
      <c r="AF54" t="n">
        <v>7.66595899435501e-06</v>
      </c>
      <c r="AG54" t="n">
        <v>4.467592592592593</v>
      </c>
      <c r="AH54" t="n">
        <v>141513.4860683856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114.7098676622596</v>
      </c>
      <c r="AB55" t="n">
        <v>156.9511015776351</v>
      </c>
      <c r="AC55" t="n">
        <v>141.9719087253632</v>
      </c>
      <c r="AD55" t="n">
        <v>114709.8676622596</v>
      </c>
      <c r="AE55" t="n">
        <v>156951.1015776351</v>
      </c>
      <c r="AF55" t="n">
        <v>7.636837530540358e-06</v>
      </c>
      <c r="AG55" t="n">
        <v>4.486882716049383</v>
      </c>
      <c r="AH55" t="n">
        <v>141971.9087253632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  <c r="AA56" t="n">
        <v>114.5987132071701</v>
      </c>
      <c r="AB56" t="n">
        <v>156.7990151483932</v>
      </c>
      <c r="AC56" t="n">
        <v>141.8343372114735</v>
      </c>
      <c r="AD56" t="n">
        <v>114598.71320717</v>
      </c>
      <c r="AE56" t="n">
        <v>156799.0151483932</v>
      </c>
      <c r="AF56" t="n">
        <v>7.651664617299648e-06</v>
      </c>
      <c r="AG56" t="n">
        <v>4.475308641975309</v>
      </c>
      <c r="AH56" t="n">
        <v>141834.3372114735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  <c r="AA57" t="n">
        <v>114.6688747545541</v>
      </c>
      <c r="AB57" t="n">
        <v>156.895013272833</v>
      </c>
      <c r="AC57" t="n">
        <v>141.921173409651</v>
      </c>
      <c r="AD57" t="n">
        <v>114668.8747545541</v>
      </c>
      <c r="AE57" t="n">
        <v>156895.013272833</v>
      </c>
      <c r="AF57" t="n">
        <v>7.641987057678316e-06</v>
      </c>
      <c r="AG57" t="n">
        <v>4.483024691358025</v>
      </c>
      <c r="AH57" t="n">
        <v>141921.173409651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  <c r="AA58" t="n">
        <v>114.605821481342</v>
      </c>
      <c r="AB58" t="n">
        <v>156.8087410027103</v>
      </c>
      <c r="AC58" t="n">
        <v>141.8431348439049</v>
      </c>
      <c r="AD58" t="n">
        <v>114605.821481342</v>
      </c>
      <c r="AE58" t="n">
        <v>156808.7410027103</v>
      </c>
      <c r="AF58" t="n">
        <v>7.64491696104991e-06</v>
      </c>
      <c r="AG58" t="n">
        <v>4.479166666666667</v>
      </c>
      <c r="AH58" t="n">
        <v>141843.1348439049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  <c r="AA59" t="n">
        <v>114.730714491631</v>
      </c>
      <c r="AB59" t="n">
        <v>156.9796251292782</v>
      </c>
      <c r="AC59" t="n">
        <v>141.9977100292706</v>
      </c>
      <c r="AD59" t="n">
        <v>114730.714491631</v>
      </c>
      <c r="AE59" t="n">
        <v>156979.6251292782</v>
      </c>
      <c r="AF59" t="n">
        <v>7.642519767382243e-06</v>
      </c>
      <c r="AG59" t="n">
        <v>4.483024691358025</v>
      </c>
      <c r="AH59" t="n">
        <v>141997.7100292706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114.7250948904461</v>
      </c>
      <c r="AB60" t="n">
        <v>156.9719361430177</v>
      </c>
      <c r="AC60" t="n">
        <v>141.9907548690672</v>
      </c>
      <c r="AD60" t="n">
        <v>114725.0948904461</v>
      </c>
      <c r="AE60" t="n">
        <v>156971.9361430177</v>
      </c>
      <c r="AF60" t="n">
        <v>7.642519767382243e-06</v>
      </c>
      <c r="AG60" t="n">
        <v>4.483024691358025</v>
      </c>
      <c r="AH60" t="n">
        <v>141990.7548690673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114.7003957455921</v>
      </c>
      <c r="AB61" t="n">
        <v>156.9381416833793</v>
      </c>
      <c r="AC61" t="n">
        <v>141.9601857052259</v>
      </c>
      <c r="AD61" t="n">
        <v>114700.3957455921</v>
      </c>
      <c r="AE61" t="n">
        <v>156938.1416833792</v>
      </c>
      <c r="AF61" t="n">
        <v>7.645094530951218e-06</v>
      </c>
      <c r="AG61" t="n">
        <v>4.479166666666667</v>
      </c>
      <c r="AH61" t="n">
        <v>141960.1857052259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  <c r="AA62" t="n">
        <v>114.8112810390667</v>
      </c>
      <c r="AB62" t="n">
        <v>157.0898598338249</v>
      </c>
      <c r="AC62" t="n">
        <v>142.0974240883308</v>
      </c>
      <c r="AD62" t="n">
        <v>114811.2810390667</v>
      </c>
      <c r="AE62" t="n">
        <v>157089.8598338249</v>
      </c>
      <c r="AF62" t="n">
        <v>7.643230046987476e-06</v>
      </c>
      <c r="AG62" t="n">
        <v>4.483024691358025</v>
      </c>
      <c r="AH62" t="n">
        <v>142097.4240883308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3.5198</v>
      </c>
      <c r="E2" t="n">
        <v>28.41</v>
      </c>
      <c r="F2" t="n">
        <v>14.64</v>
      </c>
      <c r="G2" t="n">
        <v>4.53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265.26</v>
      </c>
      <c r="Q2" t="n">
        <v>446.61</v>
      </c>
      <c r="R2" t="n">
        <v>224.73</v>
      </c>
      <c r="S2" t="n">
        <v>28.73</v>
      </c>
      <c r="T2" t="n">
        <v>96401.91</v>
      </c>
      <c r="U2" t="n">
        <v>0.13</v>
      </c>
      <c r="V2" t="n">
        <v>0.5600000000000001</v>
      </c>
      <c r="W2" t="n">
        <v>0.39</v>
      </c>
      <c r="X2" t="n">
        <v>5.91</v>
      </c>
      <c r="Y2" t="n">
        <v>1</v>
      </c>
      <c r="Z2" t="n">
        <v>10</v>
      </c>
      <c r="AA2" t="n">
        <v>432.1766920851786</v>
      </c>
      <c r="AB2" t="n">
        <v>591.323216400966</v>
      </c>
      <c r="AC2" t="n">
        <v>534.8881585550035</v>
      </c>
      <c r="AD2" t="n">
        <v>432176.6920851786</v>
      </c>
      <c r="AE2" t="n">
        <v>591323.2164009659</v>
      </c>
      <c r="AF2" t="n">
        <v>2.79938455002124e-06</v>
      </c>
      <c r="AG2" t="n">
        <v>10.96064814814815</v>
      </c>
      <c r="AH2" t="n">
        <v>534888.1585550036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12.75</v>
      </c>
      <c r="G3" t="n">
        <v>5.66</v>
      </c>
      <c r="H3" t="n">
        <v>0.07000000000000001</v>
      </c>
      <c r="I3" t="n">
        <v>135</v>
      </c>
      <c r="J3" t="n">
        <v>297.17</v>
      </c>
      <c r="K3" t="n">
        <v>61.82</v>
      </c>
      <c r="L3" t="n">
        <v>1.25</v>
      </c>
      <c r="M3" t="n">
        <v>133</v>
      </c>
      <c r="N3" t="n">
        <v>84.09999999999999</v>
      </c>
      <c r="O3" t="n">
        <v>36885.7</v>
      </c>
      <c r="P3" t="n">
        <v>230.57</v>
      </c>
      <c r="Q3" t="n">
        <v>446.41</v>
      </c>
      <c r="R3" t="n">
        <v>162.26</v>
      </c>
      <c r="S3" t="n">
        <v>28.73</v>
      </c>
      <c r="T3" t="n">
        <v>65461.55</v>
      </c>
      <c r="U3" t="n">
        <v>0.18</v>
      </c>
      <c r="V3" t="n">
        <v>0.64</v>
      </c>
      <c r="W3" t="n">
        <v>0.29</v>
      </c>
      <c r="X3" t="n">
        <v>4.02</v>
      </c>
      <c r="Y3" t="n">
        <v>1</v>
      </c>
      <c r="Z3" t="n">
        <v>10</v>
      </c>
      <c r="AA3" t="n">
        <v>329.0864035881677</v>
      </c>
      <c r="AB3" t="n">
        <v>450.2705356568105</v>
      </c>
      <c r="AC3" t="n">
        <v>407.2973476923896</v>
      </c>
      <c r="AD3" t="n">
        <v>329086.4035881677</v>
      </c>
      <c r="AE3" t="n">
        <v>450270.5356568104</v>
      </c>
      <c r="AF3" t="n">
        <v>3.421805809424223e-06</v>
      </c>
      <c r="AG3" t="n">
        <v>8.966049382716049</v>
      </c>
      <c r="AH3" t="n">
        <v>407297.3476923896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4.891</v>
      </c>
      <c r="E4" t="n">
        <v>20.45</v>
      </c>
      <c r="F4" t="n">
        <v>11.73</v>
      </c>
      <c r="G4" t="n">
        <v>6.83</v>
      </c>
      <c r="H4" t="n">
        <v>0.09</v>
      </c>
      <c r="I4" t="n">
        <v>103</v>
      </c>
      <c r="J4" t="n">
        <v>297.7</v>
      </c>
      <c r="K4" t="n">
        <v>61.82</v>
      </c>
      <c r="L4" t="n">
        <v>1.5</v>
      </c>
      <c r="M4" t="n">
        <v>101</v>
      </c>
      <c r="N4" t="n">
        <v>84.37</v>
      </c>
      <c r="O4" t="n">
        <v>36949.99</v>
      </c>
      <c r="P4" t="n">
        <v>211.78</v>
      </c>
      <c r="Q4" t="n">
        <v>446.38</v>
      </c>
      <c r="R4" t="n">
        <v>128.92</v>
      </c>
      <c r="S4" t="n">
        <v>28.73</v>
      </c>
      <c r="T4" t="n">
        <v>48951.62</v>
      </c>
      <c r="U4" t="n">
        <v>0.22</v>
      </c>
      <c r="V4" t="n">
        <v>0.6899999999999999</v>
      </c>
      <c r="W4" t="n">
        <v>0.24</v>
      </c>
      <c r="X4" t="n">
        <v>3</v>
      </c>
      <c r="Y4" t="n">
        <v>1</v>
      </c>
      <c r="Z4" t="n">
        <v>10</v>
      </c>
      <c r="AA4" t="n">
        <v>273.9889639124456</v>
      </c>
      <c r="AB4" t="n">
        <v>374.8837879650012</v>
      </c>
      <c r="AC4" t="n">
        <v>339.1054053943217</v>
      </c>
      <c r="AD4" t="n">
        <v>273988.9639124456</v>
      </c>
      <c r="AE4" t="n">
        <v>374883.7879650012</v>
      </c>
      <c r="AF4" t="n">
        <v>3.889934040045993e-06</v>
      </c>
      <c r="AG4" t="n">
        <v>7.889660493827161</v>
      </c>
      <c r="AH4" t="n">
        <v>339105.4053943217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5.3183</v>
      </c>
      <c r="E5" t="n">
        <v>18.8</v>
      </c>
      <c r="F5" t="n">
        <v>11.14</v>
      </c>
      <c r="G5" t="n">
        <v>7.96</v>
      </c>
      <c r="H5" t="n">
        <v>0.1</v>
      </c>
      <c r="I5" t="n">
        <v>84</v>
      </c>
      <c r="J5" t="n">
        <v>298.22</v>
      </c>
      <c r="K5" t="n">
        <v>61.82</v>
      </c>
      <c r="L5" t="n">
        <v>1.75</v>
      </c>
      <c r="M5" t="n">
        <v>82</v>
      </c>
      <c r="N5" t="n">
        <v>84.65000000000001</v>
      </c>
      <c r="O5" t="n">
        <v>37014.39</v>
      </c>
      <c r="P5" t="n">
        <v>200.9</v>
      </c>
      <c r="Q5" t="n">
        <v>446.38</v>
      </c>
      <c r="R5" t="n">
        <v>109.62</v>
      </c>
      <c r="S5" t="n">
        <v>28.73</v>
      </c>
      <c r="T5" t="n">
        <v>39393.85</v>
      </c>
      <c r="U5" t="n">
        <v>0.26</v>
      </c>
      <c r="V5" t="n">
        <v>0.73</v>
      </c>
      <c r="W5" t="n">
        <v>0.21</v>
      </c>
      <c r="X5" t="n">
        <v>2.42</v>
      </c>
      <c r="Y5" t="n">
        <v>1</v>
      </c>
      <c r="Z5" t="n">
        <v>10</v>
      </c>
      <c r="AA5" t="n">
        <v>245.223851559622</v>
      </c>
      <c r="AB5" t="n">
        <v>335.5260922165163</v>
      </c>
      <c r="AC5" t="n">
        <v>303.5039528892999</v>
      </c>
      <c r="AD5" t="n">
        <v>245223.851559622</v>
      </c>
      <c r="AE5" t="n">
        <v>335526.0922165163</v>
      </c>
      <c r="AF5" t="n">
        <v>4.229776365809977e-06</v>
      </c>
      <c r="AG5" t="n">
        <v>7.253086419753087</v>
      </c>
      <c r="AH5" t="n">
        <v>303503.9528892999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5.6483</v>
      </c>
      <c r="E6" t="n">
        <v>17.7</v>
      </c>
      <c r="F6" t="n">
        <v>10.76</v>
      </c>
      <c r="G6" t="n">
        <v>9.1</v>
      </c>
      <c r="H6" t="n">
        <v>0.12</v>
      </c>
      <c r="I6" t="n">
        <v>71</v>
      </c>
      <c r="J6" t="n">
        <v>298.74</v>
      </c>
      <c r="K6" t="n">
        <v>61.82</v>
      </c>
      <c r="L6" t="n">
        <v>2</v>
      </c>
      <c r="M6" t="n">
        <v>69</v>
      </c>
      <c r="N6" t="n">
        <v>84.92</v>
      </c>
      <c r="O6" t="n">
        <v>37078.91</v>
      </c>
      <c r="P6" t="n">
        <v>193.85</v>
      </c>
      <c r="Q6" t="n">
        <v>446.33</v>
      </c>
      <c r="R6" t="n">
        <v>97.56</v>
      </c>
      <c r="S6" t="n">
        <v>28.73</v>
      </c>
      <c r="T6" t="n">
        <v>33431.59</v>
      </c>
      <c r="U6" t="n">
        <v>0.29</v>
      </c>
      <c r="V6" t="n">
        <v>0.76</v>
      </c>
      <c r="W6" t="n">
        <v>0.19</v>
      </c>
      <c r="X6" t="n">
        <v>2.04</v>
      </c>
      <c r="Y6" t="n">
        <v>1</v>
      </c>
      <c r="Z6" t="n">
        <v>10</v>
      </c>
      <c r="AA6" t="n">
        <v>233.9981711225784</v>
      </c>
      <c r="AB6" t="n">
        <v>320.1666210004924</v>
      </c>
      <c r="AC6" t="n">
        <v>289.6103680489752</v>
      </c>
      <c r="AD6" t="n">
        <v>233998.1711225784</v>
      </c>
      <c r="AE6" t="n">
        <v>320166.6210004924</v>
      </c>
      <c r="AF6" t="n">
        <v>4.492233579716168e-06</v>
      </c>
      <c r="AG6" t="n">
        <v>6.828703703703704</v>
      </c>
      <c r="AH6" t="n">
        <v>289610.3680489752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5.9042</v>
      </c>
      <c r="E7" t="n">
        <v>16.94</v>
      </c>
      <c r="F7" t="n">
        <v>10.5</v>
      </c>
      <c r="G7" t="n">
        <v>10.16</v>
      </c>
      <c r="H7" t="n">
        <v>0.13</v>
      </c>
      <c r="I7" t="n">
        <v>62</v>
      </c>
      <c r="J7" t="n">
        <v>299.26</v>
      </c>
      <c r="K7" t="n">
        <v>61.82</v>
      </c>
      <c r="L7" t="n">
        <v>2.25</v>
      </c>
      <c r="M7" t="n">
        <v>60</v>
      </c>
      <c r="N7" t="n">
        <v>85.19</v>
      </c>
      <c r="O7" t="n">
        <v>37143.54</v>
      </c>
      <c r="P7" t="n">
        <v>188.78</v>
      </c>
      <c r="Q7" t="n">
        <v>446.31</v>
      </c>
      <c r="R7" t="n">
        <v>88.59</v>
      </c>
      <c r="S7" t="n">
        <v>28.73</v>
      </c>
      <c r="T7" t="n">
        <v>28988.41</v>
      </c>
      <c r="U7" t="n">
        <v>0.32</v>
      </c>
      <c r="V7" t="n">
        <v>0.78</v>
      </c>
      <c r="W7" t="n">
        <v>0.18</v>
      </c>
      <c r="X7" t="n">
        <v>1.77</v>
      </c>
      <c r="Y7" t="n">
        <v>1</v>
      </c>
      <c r="Z7" t="n">
        <v>10</v>
      </c>
      <c r="AA7" t="n">
        <v>215.6098694574785</v>
      </c>
      <c r="AB7" t="n">
        <v>295.0069354276999</v>
      </c>
      <c r="AC7" t="n">
        <v>266.8518875554016</v>
      </c>
      <c r="AD7" t="n">
        <v>215609.8694574785</v>
      </c>
      <c r="AE7" t="n">
        <v>295006.9354276999</v>
      </c>
      <c r="AF7" t="n">
        <v>4.695757219227059e-06</v>
      </c>
      <c r="AG7" t="n">
        <v>6.535493827160495</v>
      </c>
      <c r="AH7" t="n">
        <v>266851.8875554016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6.1536</v>
      </c>
      <c r="E8" t="n">
        <v>16.25</v>
      </c>
      <c r="F8" t="n">
        <v>10.25</v>
      </c>
      <c r="G8" t="n">
        <v>11.39</v>
      </c>
      <c r="H8" t="n">
        <v>0.15</v>
      </c>
      <c r="I8" t="n">
        <v>54</v>
      </c>
      <c r="J8" t="n">
        <v>299.79</v>
      </c>
      <c r="K8" t="n">
        <v>61.82</v>
      </c>
      <c r="L8" t="n">
        <v>2.5</v>
      </c>
      <c r="M8" t="n">
        <v>52</v>
      </c>
      <c r="N8" t="n">
        <v>85.47</v>
      </c>
      <c r="O8" t="n">
        <v>37208.42</v>
      </c>
      <c r="P8" t="n">
        <v>184.17</v>
      </c>
      <c r="Q8" t="n">
        <v>446.3</v>
      </c>
      <c r="R8" t="n">
        <v>80.61</v>
      </c>
      <c r="S8" t="n">
        <v>28.73</v>
      </c>
      <c r="T8" t="n">
        <v>25039.34</v>
      </c>
      <c r="U8" t="n">
        <v>0.36</v>
      </c>
      <c r="V8" t="n">
        <v>0.79</v>
      </c>
      <c r="W8" t="n">
        <v>0.17</v>
      </c>
      <c r="X8" t="n">
        <v>1.53</v>
      </c>
      <c r="Y8" t="n">
        <v>1</v>
      </c>
      <c r="Z8" t="n">
        <v>10</v>
      </c>
      <c r="AA8" t="n">
        <v>208.8896381451162</v>
      </c>
      <c r="AB8" t="n">
        <v>285.8120184704491</v>
      </c>
      <c r="AC8" t="n">
        <v>258.5345205674009</v>
      </c>
      <c r="AD8" t="n">
        <v>208889.6381451162</v>
      </c>
      <c r="AE8" t="n">
        <v>285812.0184704491</v>
      </c>
      <c r="AF8" t="n">
        <v>4.894111246948888e-06</v>
      </c>
      <c r="AG8" t="n">
        <v>6.26929012345679</v>
      </c>
      <c r="AH8" t="n">
        <v>258534.5205674009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6.3204</v>
      </c>
      <c r="E9" t="n">
        <v>15.82</v>
      </c>
      <c r="F9" t="n">
        <v>10.1</v>
      </c>
      <c r="G9" t="n">
        <v>12.37</v>
      </c>
      <c r="H9" t="n">
        <v>0.16</v>
      </c>
      <c r="I9" t="n">
        <v>49</v>
      </c>
      <c r="J9" t="n">
        <v>300.32</v>
      </c>
      <c r="K9" t="n">
        <v>61.82</v>
      </c>
      <c r="L9" t="n">
        <v>2.75</v>
      </c>
      <c r="M9" t="n">
        <v>47</v>
      </c>
      <c r="N9" t="n">
        <v>85.73999999999999</v>
      </c>
      <c r="O9" t="n">
        <v>37273.29</v>
      </c>
      <c r="P9" t="n">
        <v>181.22</v>
      </c>
      <c r="Q9" t="n">
        <v>446.31</v>
      </c>
      <c r="R9" t="n">
        <v>75.61</v>
      </c>
      <c r="S9" t="n">
        <v>28.73</v>
      </c>
      <c r="T9" t="n">
        <v>22566.21</v>
      </c>
      <c r="U9" t="n">
        <v>0.38</v>
      </c>
      <c r="V9" t="n">
        <v>0.8100000000000001</v>
      </c>
      <c r="W9" t="n">
        <v>0.16</v>
      </c>
      <c r="X9" t="n">
        <v>1.38</v>
      </c>
      <c r="Y9" t="n">
        <v>1</v>
      </c>
      <c r="Z9" t="n">
        <v>10</v>
      </c>
      <c r="AA9" t="n">
        <v>204.8873470483913</v>
      </c>
      <c r="AB9" t="n">
        <v>280.3359072232915</v>
      </c>
      <c r="AC9" t="n">
        <v>253.5810416918997</v>
      </c>
      <c r="AD9" t="n">
        <v>204887.3470483914</v>
      </c>
      <c r="AE9" t="n">
        <v>280335.9072232915</v>
      </c>
      <c r="AF9" t="n">
        <v>5.026771438705109e-06</v>
      </c>
      <c r="AG9" t="n">
        <v>6.103395061728396</v>
      </c>
      <c r="AH9" t="n">
        <v>253581.0416918997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6.4935</v>
      </c>
      <c r="E10" t="n">
        <v>15.4</v>
      </c>
      <c r="F10" t="n">
        <v>9.960000000000001</v>
      </c>
      <c r="G10" t="n">
        <v>13.58</v>
      </c>
      <c r="H10" t="n">
        <v>0.18</v>
      </c>
      <c r="I10" t="n">
        <v>44</v>
      </c>
      <c r="J10" t="n">
        <v>300.84</v>
      </c>
      <c r="K10" t="n">
        <v>61.82</v>
      </c>
      <c r="L10" t="n">
        <v>3</v>
      </c>
      <c r="M10" t="n">
        <v>42</v>
      </c>
      <c r="N10" t="n">
        <v>86.02</v>
      </c>
      <c r="O10" t="n">
        <v>37338.27</v>
      </c>
      <c r="P10" t="n">
        <v>178.45</v>
      </c>
      <c r="Q10" t="n">
        <v>446.29</v>
      </c>
      <c r="R10" t="n">
        <v>70.93000000000001</v>
      </c>
      <c r="S10" t="n">
        <v>28.73</v>
      </c>
      <c r="T10" t="n">
        <v>20250.47</v>
      </c>
      <c r="U10" t="n">
        <v>0.41</v>
      </c>
      <c r="V10" t="n">
        <v>0.82</v>
      </c>
      <c r="W10" t="n">
        <v>0.15</v>
      </c>
      <c r="X10" t="n">
        <v>1.24</v>
      </c>
      <c r="Y10" t="n">
        <v>1</v>
      </c>
      <c r="Z10" t="n">
        <v>10</v>
      </c>
      <c r="AA10" t="n">
        <v>200.9235780620037</v>
      </c>
      <c r="AB10" t="n">
        <v>274.9125036269724</v>
      </c>
      <c r="AC10" t="n">
        <v>248.675240123017</v>
      </c>
      <c r="AD10" t="n">
        <v>200923.5780620037</v>
      </c>
      <c r="AE10" t="n">
        <v>274912.5036269724</v>
      </c>
      <c r="AF10" t="n">
        <v>5.164442177272266e-06</v>
      </c>
      <c r="AG10" t="n">
        <v>5.941358024691358</v>
      </c>
      <c r="AH10" t="n">
        <v>248675.240123017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6.6465</v>
      </c>
      <c r="E11" t="n">
        <v>15.05</v>
      </c>
      <c r="F11" t="n">
        <v>9.83</v>
      </c>
      <c r="G11" t="n">
        <v>14.74</v>
      </c>
      <c r="H11" t="n">
        <v>0.19</v>
      </c>
      <c r="I11" t="n">
        <v>40</v>
      </c>
      <c r="J11" t="n">
        <v>301.37</v>
      </c>
      <c r="K11" t="n">
        <v>61.82</v>
      </c>
      <c r="L11" t="n">
        <v>3.25</v>
      </c>
      <c r="M11" t="n">
        <v>38</v>
      </c>
      <c r="N11" t="n">
        <v>86.3</v>
      </c>
      <c r="O11" t="n">
        <v>37403.38</v>
      </c>
      <c r="P11" t="n">
        <v>175.8</v>
      </c>
      <c r="Q11" t="n">
        <v>446.32</v>
      </c>
      <c r="R11" t="n">
        <v>66.56</v>
      </c>
      <c r="S11" t="n">
        <v>28.73</v>
      </c>
      <c r="T11" t="n">
        <v>18085.33</v>
      </c>
      <c r="U11" t="n">
        <v>0.43</v>
      </c>
      <c r="V11" t="n">
        <v>0.83</v>
      </c>
      <c r="W11" t="n">
        <v>0.14</v>
      </c>
      <c r="X11" t="n">
        <v>1.1</v>
      </c>
      <c r="Y11" t="n">
        <v>1</v>
      </c>
      <c r="Z11" t="n">
        <v>10</v>
      </c>
      <c r="AA11" t="n">
        <v>186.7361284940138</v>
      </c>
      <c r="AB11" t="n">
        <v>255.5006092219578</v>
      </c>
      <c r="AC11" t="n">
        <v>231.1159896752458</v>
      </c>
      <c r="AD11" t="n">
        <v>186736.1284940138</v>
      </c>
      <c r="AE11" t="n">
        <v>255500.6092219578</v>
      </c>
      <c r="AF11" t="n">
        <v>5.286126885537863e-06</v>
      </c>
      <c r="AG11" t="n">
        <v>5.806327160493828</v>
      </c>
      <c r="AH11" t="n">
        <v>231115.9896752458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6.7551</v>
      </c>
      <c r="E12" t="n">
        <v>14.8</v>
      </c>
      <c r="F12" t="n">
        <v>9.75</v>
      </c>
      <c r="G12" t="n">
        <v>15.81</v>
      </c>
      <c r="H12" t="n">
        <v>0.21</v>
      </c>
      <c r="I12" t="n">
        <v>37</v>
      </c>
      <c r="J12" t="n">
        <v>301.9</v>
      </c>
      <c r="K12" t="n">
        <v>61.82</v>
      </c>
      <c r="L12" t="n">
        <v>3.5</v>
      </c>
      <c r="M12" t="n">
        <v>35</v>
      </c>
      <c r="N12" t="n">
        <v>86.58</v>
      </c>
      <c r="O12" t="n">
        <v>37468.6</v>
      </c>
      <c r="P12" t="n">
        <v>174.24</v>
      </c>
      <c r="Q12" t="n">
        <v>446.3</v>
      </c>
      <c r="R12" t="n">
        <v>64.09999999999999</v>
      </c>
      <c r="S12" t="n">
        <v>28.73</v>
      </c>
      <c r="T12" t="n">
        <v>16871.13</v>
      </c>
      <c r="U12" t="n">
        <v>0.45</v>
      </c>
      <c r="V12" t="n">
        <v>0.84</v>
      </c>
      <c r="W12" t="n">
        <v>0.14</v>
      </c>
      <c r="X12" t="n">
        <v>1.03</v>
      </c>
      <c r="Y12" t="n">
        <v>1</v>
      </c>
      <c r="Z12" t="n">
        <v>10</v>
      </c>
      <c r="AA12" t="n">
        <v>184.6423245459872</v>
      </c>
      <c r="AB12" t="n">
        <v>252.6357742881583</v>
      </c>
      <c r="AC12" t="n">
        <v>228.5245705667062</v>
      </c>
      <c r="AD12" t="n">
        <v>184642.3245459872</v>
      </c>
      <c r="AE12" t="n">
        <v>252635.7742881583</v>
      </c>
      <c r="AF12" t="n">
        <v>5.372499168659718e-06</v>
      </c>
      <c r="AG12" t="n">
        <v>5.709876543209877</v>
      </c>
      <c r="AH12" t="n">
        <v>228524.5705667062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6.8794</v>
      </c>
      <c r="E13" t="n">
        <v>14.54</v>
      </c>
      <c r="F13" t="n">
        <v>9.65</v>
      </c>
      <c r="G13" t="n">
        <v>17.03</v>
      </c>
      <c r="H13" t="n">
        <v>0.22</v>
      </c>
      <c r="I13" t="n">
        <v>34</v>
      </c>
      <c r="J13" t="n">
        <v>302.43</v>
      </c>
      <c r="K13" t="n">
        <v>61.82</v>
      </c>
      <c r="L13" t="n">
        <v>3.75</v>
      </c>
      <c r="M13" t="n">
        <v>32</v>
      </c>
      <c r="N13" t="n">
        <v>86.86</v>
      </c>
      <c r="O13" t="n">
        <v>37533.94</v>
      </c>
      <c r="P13" t="n">
        <v>172.17</v>
      </c>
      <c r="Q13" t="n">
        <v>446.34</v>
      </c>
      <c r="R13" t="n">
        <v>60.93</v>
      </c>
      <c r="S13" t="n">
        <v>28.73</v>
      </c>
      <c r="T13" t="n">
        <v>15301.97</v>
      </c>
      <c r="U13" t="n">
        <v>0.47</v>
      </c>
      <c r="V13" t="n">
        <v>0.84</v>
      </c>
      <c r="W13" t="n">
        <v>0.13</v>
      </c>
      <c r="X13" t="n">
        <v>0.93</v>
      </c>
      <c r="Y13" t="n">
        <v>1</v>
      </c>
      <c r="Z13" t="n">
        <v>10</v>
      </c>
      <c r="AA13" t="n">
        <v>182.2094992726788</v>
      </c>
      <c r="AB13" t="n">
        <v>249.3070754205432</v>
      </c>
      <c r="AC13" t="n">
        <v>225.513558047157</v>
      </c>
      <c r="AD13" t="n">
        <v>182209.4992726788</v>
      </c>
      <c r="AE13" t="n">
        <v>249307.0754205432</v>
      </c>
      <c r="AF13" t="n">
        <v>5.471358052564383e-06</v>
      </c>
      <c r="AG13" t="n">
        <v>5.609567901234567</v>
      </c>
      <c r="AH13" t="n">
        <v>225513.558047157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6.9631</v>
      </c>
      <c r="E14" t="n">
        <v>14.36</v>
      </c>
      <c r="F14" t="n">
        <v>9.59</v>
      </c>
      <c r="G14" t="n">
        <v>17.97</v>
      </c>
      <c r="H14" t="n">
        <v>0.24</v>
      </c>
      <c r="I14" t="n">
        <v>32</v>
      </c>
      <c r="J14" t="n">
        <v>302.96</v>
      </c>
      <c r="K14" t="n">
        <v>61.82</v>
      </c>
      <c r="L14" t="n">
        <v>4</v>
      </c>
      <c r="M14" t="n">
        <v>30</v>
      </c>
      <c r="N14" t="n">
        <v>87.14</v>
      </c>
      <c r="O14" t="n">
        <v>37599.4</v>
      </c>
      <c r="P14" t="n">
        <v>170.86</v>
      </c>
      <c r="Q14" t="n">
        <v>446.34</v>
      </c>
      <c r="R14" t="n">
        <v>58.75</v>
      </c>
      <c r="S14" t="n">
        <v>28.73</v>
      </c>
      <c r="T14" t="n">
        <v>14220.81</v>
      </c>
      <c r="U14" t="n">
        <v>0.49</v>
      </c>
      <c r="V14" t="n">
        <v>0.85</v>
      </c>
      <c r="W14" t="n">
        <v>0.13</v>
      </c>
      <c r="X14" t="n">
        <v>0.86</v>
      </c>
      <c r="Y14" t="n">
        <v>1</v>
      </c>
      <c r="Z14" t="n">
        <v>10</v>
      </c>
      <c r="AA14" t="n">
        <v>180.6643676065129</v>
      </c>
      <c r="AB14" t="n">
        <v>247.1929581084979</v>
      </c>
      <c r="AC14" t="n">
        <v>223.6012091241903</v>
      </c>
      <c r="AD14" t="n">
        <v>180664.3676065129</v>
      </c>
      <c r="AE14" t="n">
        <v>247192.9581084979</v>
      </c>
      <c r="AF14" t="n">
        <v>5.53792674590968e-06</v>
      </c>
      <c r="AG14" t="n">
        <v>5.540123456790123</v>
      </c>
      <c r="AH14" t="n">
        <v>223601.2091241903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7.0504</v>
      </c>
      <c r="E15" t="n">
        <v>14.18</v>
      </c>
      <c r="F15" t="n">
        <v>9.52</v>
      </c>
      <c r="G15" t="n">
        <v>19.04</v>
      </c>
      <c r="H15" t="n">
        <v>0.25</v>
      </c>
      <c r="I15" t="n">
        <v>30</v>
      </c>
      <c r="J15" t="n">
        <v>303.49</v>
      </c>
      <c r="K15" t="n">
        <v>61.82</v>
      </c>
      <c r="L15" t="n">
        <v>4.25</v>
      </c>
      <c r="M15" t="n">
        <v>28</v>
      </c>
      <c r="N15" t="n">
        <v>87.42</v>
      </c>
      <c r="O15" t="n">
        <v>37664.98</v>
      </c>
      <c r="P15" t="n">
        <v>169.5</v>
      </c>
      <c r="Q15" t="n">
        <v>446.43</v>
      </c>
      <c r="R15" t="n">
        <v>56.46</v>
      </c>
      <c r="S15" t="n">
        <v>28.73</v>
      </c>
      <c r="T15" t="n">
        <v>13082.66</v>
      </c>
      <c r="U15" t="n">
        <v>0.51</v>
      </c>
      <c r="V15" t="n">
        <v>0.86</v>
      </c>
      <c r="W15" t="n">
        <v>0.13</v>
      </c>
      <c r="X15" t="n">
        <v>0.8</v>
      </c>
      <c r="Y15" t="n">
        <v>1</v>
      </c>
      <c r="Z15" t="n">
        <v>10</v>
      </c>
      <c r="AA15" t="n">
        <v>178.9084786197648</v>
      </c>
      <c r="AB15" t="n">
        <v>244.7904733324754</v>
      </c>
      <c r="AC15" t="n">
        <v>221.4280141232821</v>
      </c>
      <c r="AD15" t="n">
        <v>178908.4786197648</v>
      </c>
      <c r="AE15" t="n">
        <v>244790.4733324754</v>
      </c>
      <c r="AF15" t="n">
        <v>5.607358608861227e-06</v>
      </c>
      <c r="AG15" t="n">
        <v>5.47067901234568</v>
      </c>
      <c r="AH15" t="n">
        <v>221428.0141232821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7.1835</v>
      </c>
      <c r="E16" t="n">
        <v>13.92</v>
      </c>
      <c r="F16" t="n">
        <v>9.369999999999999</v>
      </c>
      <c r="G16" t="n">
        <v>20.07</v>
      </c>
      <c r="H16" t="n">
        <v>0.26</v>
      </c>
      <c r="I16" t="n">
        <v>28</v>
      </c>
      <c r="J16" t="n">
        <v>304.03</v>
      </c>
      <c r="K16" t="n">
        <v>61.82</v>
      </c>
      <c r="L16" t="n">
        <v>4.5</v>
      </c>
      <c r="M16" t="n">
        <v>26</v>
      </c>
      <c r="N16" t="n">
        <v>87.7</v>
      </c>
      <c r="O16" t="n">
        <v>37730.68</v>
      </c>
      <c r="P16" t="n">
        <v>166.53</v>
      </c>
      <c r="Q16" t="n">
        <v>446.29</v>
      </c>
      <c r="R16" t="n">
        <v>51.22</v>
      </c>
      <c r="S16" t="n">
        <v>28.73</v>
      </c>
      <c r="T16" t="n">
        <v>10473.11</v>
      </c>
      <c r="U16" t="n">
        <v>0.5600000000000001</v>
      </c>
      <c r="V16" t="n">
        <v>0.87</v>
      </c>
      <c r="W16" t="n">
        <v>0.13</v>
      </c>
      <c r="X16" t="n">
        <v>0.65</v>
      </c>
      <c r="Y16" t="n">
        <v>1</v>
      </c>
      <c r="Z16" t="n">
        <v>10</v>
      </c>
      <c r="AA16" t="n">
        <v>176.1780895857154</v>
      </c>
      <c r="AB16" t="n">
        <v>241.0546345998281</v>
      </c>
      <c r="AC16" t="n">
        <v>218.0487185959949</v>
      </c>
      <c r="AD16" t="n">
        <v>176178.0895857154</v>
      </c>
      <c r="AE16" t="n">
        <v>241054.6345998281</v>
      </c>
      <c r="AF16" t="n">
        <v>5.713216351803392e-06</v>
      </c>
      <c r="AG16" t="n">
        <v>5.37037037037037</v>
      </c>
      <c r="AH16" t="n">
        <v>218048.7185959949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7.2589</v>
      </c>
      <c r="E17" t="n">
        <v>13.78</v>
      </c>
      <c r="F17" t="n">
        <v>9.33</v>
      </c>
      <c r="G17" t="n">
        <v>21.54</v>
      </c>
      <c r="H17" t="n">
        <v>0.28</v>
      </c>
      <c r="I17" t="n">
        <v>26</v>
      </c>
      <c r="J17" t="n">
        <v>304.56</v>
      </c>
      <c r="K17" t="n">
        <v>61.82</v>
      </c>
      <c r="L17" t="n">
        <v>4.75</v>
      </c>
      <c r="M17" t="n">
        <v>24</v>
      </c>
      <c r="N17" t="n">
        <v>87.98999999999999</v>
      </c>
      <c r="O17" t="n">
        <v>37796.51</v>
      </c>
      <c r="P17" t="n">
        <v>165.57</v>
      </c>
      <c r="Q17" t="n">
        <v>446.35</v>
      </c>
      <c r="R17" t="n">
        <v>50.84</v>
      </c>
      <c r="S17" t="n">
        <v>28.73</v>
      </c>
      <c r="T17" t="n">
        <v>10295.5</v>
      </c>
      <c r="U17" t="n">
        <v>0.57</v>
      </c>
      <c r="V17" t="n">
        <v>0.87</v>
      </c>
      <c r="W17" t="n">
        <v>0.11</v>
      </c>
      <c r="X17" t="n">
        <v>0.61</v>
      </c>
      <c r="Y17" t="n">
        <v>1</v>
      </c>
      <c r="Z17" t="n">
        <v>10</v>
      </c>
      <c r="AA17" t="n">
        <v>175.0046498913338</v>
      </c>
      <c r="AB17" t="n">
        <v>239.4490826414704</v>
      </c>
      <c r="AC17" t="n">
        <v>216.596398263136</v>
      </c>
      <c r="AD17" t="n">
        <v>175004.6498913338</v>
      </c>
      <c r="AE17" t="n">
        <v>239449.0826414704</v>
      </c>
      <c r="AF17" t="n">
        <v>5.773183848556501e-06</v>
      </c>
      <c r="AG17" t="n">
        <v>5.316358024691358</v>
      </c>
      <c r="AH17" t="n">
        <v>216596.398263136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7.118</v>
      </c>
      <c r="E18" t="n">
        <v>14.05</v>
      </c>
      <c r="F18" t="n">
        <v>9.609999999999999</v>
      </c>
      <c r="G18" t="n">
        <v>22.17</v>
      </c>
      <c r="H18" t="n">
        <v>0.29</v>
      </c>
      <c r="I18" t="n">
        <v>26</v>
      </c>
      <c r="J18" t="n">
        <v>305.09</v>
      </c>
      <c r="K18" t="n">
        <v>61.82</v>
      </c>
      <c r="L18" t="n">
        <v>5</v>
      </c>
      <c r="M18" t="n">
        <v>24</v>
      </c>
      <c r="N18" t="n">
        <v>88.27</v>
      </c>
      <c r="O18" t="n">
        <v>37862.45</v>
      </c>
      <c r="P18" t="n">
        <v>170.5</v>
      </c>
      <c r="Q18" t="n">
        <v>446.34</v>
      </c>
      <c r="R18" t="n">
        <v>59.97</v>
      </c>
      <c r="S18" t="n">
        <v>28.73</v>
      </c>
      <c r="T18" t="n">
        <v>14859.9</v>
      </c>
      <c r="U18" t="n">
        <v>0.48</v>
      </c>
      <c r="V18" t="n">
        <v>0.85</v>
      </c>
      <c r="W18" t="n">
        <v>0.13</v>
      </c>
      <c r="X18" t="n">
        <v>0.89</v>
      </c>
      <c r="Y18" t="n">
        <v>1</v>
      </c>
      <c r="Z18" t="n">
        <v>10</v>
      </c>
      <c r="AA18" t="n">
        <v>178.6934892148463</v>
      </c>
      <c r="AB18" t="n">
        <v>244.496315344003</v>
      </c>
      <c r="AC18" t="n">
        <v>221.1619301603761</v>
      </c>
      <c r="AD18" t="n">
        <v>178693.4892148463</v>
      </c>
      <c r="AE18" t="n">
        <v>244496.315344003</v>
      </c>
      <c r="AF18" t="n">
        <v>5.661122571467465e-06</v>
      </c>
      <c r="AG18" t="n">
        <v>5.420524691358025</v>
      </c>
      <c r="AH18" t="n">
        <v>221161.9301603761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7.2829</v>
      </c>
      <c r="E19" t="n">
        <v>13.73</v>
      </c>
      <c r="F19" t="n">
        <v>9.4</v>
      </c>
      <c r="G19" t="n">
        <v>23.5</v>
      </c>
      <c r="H19" t="n">
        <v>0.31</v>
      </c>
      <c r="I19" t="n">
        <v>24</v>
      </c>
      <c r="J19" t="n">
        <v>305.63</v>
      </c>
      <c r="K19" t="n">
        <v>61.82</v>
      </c>
      <c r="L19" t="n">
        <v>5.25</v>
      </c>
      <c r="M19" t="n">
        <v>22</v>
      </c>
      <c r="N19" t="n">
        <v>88.56</v>
      </c>
      <c r="O19" t="n">
        <v>37928.52</v>
      </c>
      <c r="P19" t="n">
        <v>166.52</v>
      </c>
      <c r="Q19" t="n">
        <v>446.31</v>
      </c>
      <c r="R19" t="n">
        <v>52.77</v>
      </c>
      <c r="S19" t="n">
        <v>28.73</v>
      </c>
      <c r="T19" t="n">
        <v>11269.67</v>
      </c>
      <c r="U19" t="n">
        <v>0.54</v>
      </c>
      <c r="V19" t="n">
        <v>0.87</v>
      </c>
      <c r="W19" t="n">
        <v>0.12</v>
      </c>
      <c r="X19" t="n">
        <v>0.68</v>
      </c>
      <c r="Y19" t="n">
        <v>1</v>
      </c>
      <c r="Z19" t="n">
        <v>10</v>
      </c>
      <c r="AA19" t="n">
        <v>175.2148296182581</v>
      </c>
      <c r="AB19" t="n">
        <v>239.7366598163232</v>
      </c>
      <c r="AC19" t="n">
        <v>216.8565294760381</v>
      </c>
      <c r="AD19" t="n">
        <v>175214.8296182581</v>
      </c>
      <c r="AE19" t="n">
        <v>239736.6598163232</v>
      </c>
      <c r="AF19" t="n">
        <v>5.792271645931498e-06</v>
      </c>
      <c r="AG19" t="n">
        <v>5.297067901234568</v>
      </c>
      <c r="AH19" t="n">
        <v>216856.5294760381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7.333</v>
      </c>
      <c r="E20" t="n">
        <v>13.64</v>
      </c>
      <c r="F20" t="n">
        <v>9.359999999999999</v>
      </c>
      <c r="G20" t="n">
        <v>24.42</v>
      </c>
      <c r="H20" t="n">
        <v>0.32</v>
      </c>
      <c r="I20" t="n">
        <v>23</v>
      </c>
      <c r="J20" t="n">
        <v>306.17</v>
      </c>
      <c r="K20" t="n">
        <v>61.82</v>
      </c>
      <c r="L20" t="n">
        <v>5.5</v>
      </c>
      <c r="M20" t="n">
        <v>21</v>
      </c>
      <c r="N20" t="n">
        <v>88.84</v>
      </c>
      <c r="O20" t="n">
        <v>37994.72</v>
      </c>
      <c r="P20" t="n">
        <v>165.64</v>
      </c>
      <c r="Q20" t="n">
        <v>446.28</v>
      </c>
      <c r="R20" t="n">
        <v>51.65</v>
      </c>
      <c r="S20" t="n">
        <v>28.73</v>
      </c>
      <c r="T20" t="n">
        <v>10714.26</v>
      </c>
      <c r="U20" t="n">
        <v>0.5600000000000001</v>
      </c>
      <c r="V20" t="n">
        <v>0.87</v>
      </c>
      <c r="W20" t="n">
        <v>0.12</v>
      </c>
      <c r="X20" t="n">
        <v>0.64</v>
      </c>
      <c r="Y20" t="n">
        <v>1</v>
      </c>
      <c r="Z20" t="n">
        <v>10</v>
      </c>
      <c r="AA20" t="n">
        <v>163.4312376310637</v>
      </c>
      <c r="AB20" t="n">
        <v>223.613829404063</v>
      </c>
      <c r="AC20" t="n">
        <v>202.2724393697841</v>
      </c>
      <c r="AD20" t="n">
        <v>163431.2376310637</v>
      </c>
      <c r="AE20" t="n">
        <v>223613.8294040629</v>
      </c>
      <c r="AF20" t="n">
        <v>5.832117422951801e-06</v>
      </c>
      <c r="AG20" t="n">
        <v>5.262345679012346</v>
      </c>
      <c r="AH20" t="n">
        <v>202272.4393697841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7.3774</v>
      </c>
      <c r="E21" t="n">
        <v>13.56</v>
      </c>
      <c r="F21" t="n">
        <v>9.34</v>
      </c>
      <c r="G21" t="n">
        <v>25.46</v>
      </c>
      <c r="H21" t="n">
        <v>0.33</v>
      </c>
      <c r="I21" t="n">
        <v>22</v>
      </c>
      <c r="J21" t="n">
        <v>306.7</v>
      </c>
      <c r="K21" t="n">
        <v>61.82</v>
      </c>
      <c r="L21" t="n">
        <v>5.75</v>
      </c>
      <c r="M21" t="n">
        <v>20</v>
      </c>
      <c r="N21" t="n">
        <v>89.13</v>
      </c>
      <c r="O21" t="n">
        <v>38061.04</v>
      </c>
      <c r="P21" t="n">
        <v>164.91</v>
      </c>
      <c r="Q21" t="n">
        <v>446.29</v>
      </c>
      <c r="R21" t="n">
        <v>50.74</v>
      </c>
      <c r="S21" t="n">
        <v>28.73</v>
      </c>
      <c r="T21" t="n">
        <v>10267.06</v>
      </c>
      <c r="U21" t="n">
        <v>0.57</v>
      </c>
      <c r="V21" t="n">
        <v>0.87</v>
      </c>
      <c r="W21" t="n">
        <v>0.11</v>
      </c>
      <c r="X21" t="n">
        <v>0.61</v>
      </c>
      <c r="Y21" t="n">
        <v>1</v>
      </c>
      <c r="Z21" t="n">
        <v>10</v>
      </c>
      <c r="AA21" t="n">
        <v>162.7152457888943</v>
      </c>
      <c r="AB21" t="n">
        <v>222.6341777782765</v>
      </c>
      <c r="AC21" t="n">
        <v>201.3862843202128</v>
      </c>
      <c r="AD21" t="n">
        <v>162715.2457888943</v>
      </c>
      <c r="AE21" t="n">
        <v>222634.1777782765</v>
      </c>
      <c r="AF21" t="n">
        <v>5.867429848095543e-06</v>
      </c>
      <c r="AG21" t="n">
        <v>5.231481481481482</v>
      </c>
      <c r="AH21" t="n">
        <v>201386.2843202128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7.4267</v>
      </c>
      <c r="E22" t="n">
        <v>13.46</v>
      </c>
      <c r="F22" t="n">
        <v>9.300000000000001</v>
      </c>
      <c r="G22" t="n">
        <v>26.57</v>
      </c>
      <c r="H22" t="n">
        <v>0.35</v>
      </c>
      <c r="I22" t="n">
        <v>21</v>
      </c>
      <c r="J22" t="n">
        <v>307.24</v>
      </c>
      <c r="K22" t="n">
        <v>61.82</v>
      </c>
      <c r="L22" t="n">
        <v>6</v>
      </c>
      <c r="M22" t="n">
        <v>19</v>
      </c>
      <c r="N22" t="n">
        <v>89.42</v>
      </c>
      <c r="O22" t="n">
        <v>38127.48</v>
      </c>
      <c r="P22" t="n">
        <v>164.2</v>
      </c>
      <c r="Q22" t="n">
        <v>446.3</v>
      </c>
      <c r="R22" t="n">
        <v>49.5</v>
      </c>
      <c r="S22" t="n">
        <v>28.73</v>
      </c>
      <c r="T22" t="n">
        <v>9650.27</v>
      </c>
      <c r="U22" t="n">
        <v>0.58</v>
      </c>
      <c r="V22" t="n">
        <v>0.88</v>
      </c>
      <c r="W22" t="n">
        <v>0.12</v>
      </c>
      <c r="X22" t="n">
        <v>0.58</v>
      </c>
      <c r="Y22" t="n">
        <v>1</v>
      </c>
      <c r="Z22" t="n">
        <v>10</v>
      </c>
      <c r="AA22" t="n">
        <v>161.9289324661856</v>
      </c>
      <c r="AB22" t="n">
        <v>221.5583092004515</v>
      </c>
      <c r="AC22" t="n">
        <v>200.413095129464</v>
      </c>
      <c r="AD22" t="n">
        <v>161928.9324661856</v>
      </c>
      <c r="AE22" t="n">
        <v>221558.3092004515</v>
      </c>
      <c r="AF22" t="n">
        <v>5.906639365203346e-06</v>
      </c>
      <c r="AG22" t="n">
        <v>5.192901234567902</v>
      </c>
      <c r="AH22" t="n">
        <v>200413.095129464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7.4729</v>
      </c>
      <c r="E23" t="n">
        <v>13.38</v>
      </c>
      <c r="F23" t="n">
        <v>9.27</v>
      </c>
      <c r="G23" t="n">
        <v>27.82</v>
      </c>
      <c r="H23" t="n">
        <v>0.36</v>
      </c>
      <c r="I23" t="n">
        <v>20</v>
      </c>
      <c r="J23" t="n">
        <v>307.78</v>
      </c>
      <c r="K23" t="n">
        <v>61.82</v>
      </c>
      <c r="L23" t="n">
        <v>6.25</v>
      </c>
      <c r="M23" t="n">
        <v>18</v>
      </c>
      <c r="N23" t="n">
        <v>89.70999999999999</v>
      </c>
      <c r="O23" t="n">
        <v>38194.05</v>
      </c>
      <c r="P23" t="n">
        <v>163.51</v>
      </c>
      <c r="Q23" t="n">
        <v>446.3</v>
      </c>
      <c r="R23" t="n">
        <v>48.67</v>
      </c>
      <c r="S23" t="n">
        <v>28.73</v>
      </c>
      <c r="T23" t="n">
        <v>9240.120000000001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161.2077527947143</v>
      </c>
      <c r="AB23" t="n">
        <v>220.5715593577433</v>
      </c>
      <c r="AC23" t="n">
        <v>199.5205193068315</v>
      </c>
      <c r="AD23" t="n">
        <v>161207.7527947143</v>
      </c>
      <c r="AE23" t="n">
        <v>220571.5593577433</v>
      </c>
      <c r="AF23" t="n">
        <v>5.943383375150214e-06</v>
      </c>
      <c r="AG23" t="n">
        <v>5.162037037037037</v>
      </c>
      <c r="AH23" t="n">
        <v>199520.5193068315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7.5252</v>
      </c>
      <c r="E24" t="n">
        <v>13.29</v>
      </c>
      <c r="F24" t="n">
        <v>9.24</v>
      </c>
      <c r="G24" t="n">
        <v>29.17</v>
      </c>
      <c r="H24" t="n">
        <v>0.38</v>
      </c>
      <c r="I24" t="n">
        <v>19</v>
      </c>
      <c r="J24" t="n">
        <v>308.32</v>
      </c>
      <c r="K24" t="n">
        <v>61.82</v>
      </c>
      <c r="L24" t="n">
        <v>6.5</v>
      </c>
      <c r="M24" t="n">
        <v>17</v>
      </c>
      <c r="N24" t="n">
        <v>90</v>
      </c>
      <c r="O24" t="n">
        <v>38260.74</v>
      </c>
      <c r="P24" t="n">
        <v>162.69</v>
      </c>
      <c r="Q24" t="n">
        <v>446.31</v>
      </c>
      <c r="R24" t="n">
        <v>47.49</v>
      </c>
      <c r="S24" t="n">
        <v>28.73</v>
      </c>
      <c r="T24" t="n">
        <v>8654.27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160.3970258188315</v>
      </c>
      <c r="AB24" t="n">
        <v>219.4622869425912</v>
      </c>
      <c r="AC24" t="n">
        <v>198.5171142941075</v>
      </c>
      <c r="AD24" t="n">
        <v>160397.0258188315</v>
      </c>
      <c r="AE24" t="n">
        <v>219462.2869425913</v>
      </c>
      <c r="AF24" t="n">
        <v>5.984978866929892e-06</v>
      </c>
      <c r="AG24" t="n">
        <v>5.127314814814814</v>
      </c>
      <c r="AH24" t="n">
        <v>198517.1142941075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7.5221</v>
      </c>
      <c r="E25" t="n">
        <v>13.29</v>
      </c>
      <c r="F25" t="n">
        <v>9.24</v>
      </c>
      <c r="G25" t="n">
        <v>29.18</v>
      </c>
      <c r="H25" t="n">
        <v>0.39</v>
      </c>
      <c r="I25" t="n">
        <v>19</v>
      </c>
      <c r="J25" t="n">
        <v>308.86</v>
      </c>
      <c r="K25" t="n">
        <v>61.82</v>
      </c>
      <c r="L25" t="n">
        <v>6.75</v>
      </c>
      <c r="M25" t="n">
        <v>17</v>
      </c>
      <c r="N25" t="n">
        <v>90.29000000000001</v>
      </c>
      <c r="O25" t="n">
        <v>38327.57</v>
      </c>
      <c r="P25" t="n">
        <v>162.42</v>
      </c>
      <c r="Q25" t="n">
        <v>446.28</v>
      </c>
      <c r="R25" t="n">
        <v>47.59</v>
      </c>
      <c r="S25" t="n">
        <v>28.73</v>
      </c>
      <c r="T25" t="n">
        <v>8702.540000000001</v>
      </c>
      <c r="U25" t="n">
        <v>0.6</v>
      </c>
      <c r="V25" t="n">
        <v>0.88</v>
      </c>
      <c r="W25" t="n">
        <v>0.11</v>
      </c>
      <c r="X25" t="n">
        <v>0.52</v>
      </c>
      <c r="Y25" t="n">
        <v>1</v>
      </c>
      <c r="Z25" t="n">
        <v>10</v>
      </c>
      <c r="AA25" t="n">
        <v>160.33895916697</v>
      </c>
      <c r="AB25" t="n">
        <v>219.3828375877943</v>
      </c>
      <c r="AC25" t="n">
        <v>198.4452474742246</v>
      </c>
      <c r="AD25" t="n">
        <v>160338.95916697</v>
      </c>
      <c r="AE25" t="n">
        <v>219382.8375877943</v>
      </c>
      <c r="AF25" t="n">
        <v>5.982513359768955e-06</v>
      </c>
      <c r="AG25" t="n">
        <v>5.127314814814814</v>
      </c>
      <c r="AH25" t="n">
        <v>198445.2474742246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7.5799</v>
      </c>
      <c r="E26" t="n">
        <v>13.19</v>
      </c>
      <c r="F26" t="n">
        <v>9.199999999999999</v>
      </c>
      <c r="G26" t="n">
        <v>30.65</v>
      </c>
      <c r="H26" t="n">
        <v>0.4</v>
      </c>
      <c r="I26" t="n">
        <v>18</v>
      </c>
      <c r="J26" t="n">
        <v>309.41</v>
      </c>
      <c r="K26" t="n">
        <v>61.82</v>
      </c>
      <c r="L26" t="n">
        <v>7</v>
      </c>
      <c r="M26" t="n">
        <v>16</v>
      </c>
      <c r="N26" t="n">
        <v>90.59</v>
      </c>
      <c r="O26" t="n">
        <v>38394.52</v>
      </c>
      <c r="P26" t="n">
        <v>161.56</v>
      </c>
      <c r="Q26" t="n">
        <v>446.28</v>
      </c>
      <c r="R26" t="n">
        <v>46.1</v>
      </c>
      <c r="S26" t="n">
        <v>28.73</v>
      </c>
      <c r="T26" t="n">
        <v>7963.52</v>
      </c>
      <c r="U26" t="n">
        <v>0.62</v>
      </c>
      <c r="V26" t="n">
        <v>0.89</v>
      </c>
      <c r="W26" t="n">
        <v>0.11</v>
      </c>
      <c r="X26" t="n">
        <v>0.47</v>
      </c>
      <c r="Y26" t="n">
        <v>1</v>
      </c>
      <c r="Z26" t="n">
        <v>10</v>
      </c>
      <c r="AA26" t="n">
        <v>159.4579693703264</v>
      </c>
      <c r="AB26" t="n">
        <v>218.1774284815005</v>
      </c>
      <c r="AC26" t="n">
        <v>197.3548809212327</v>
      </c>
      <c r="AD26" t="n">
        <v>159457.9693703264</v>
      </c>
      <c r="AE26" t="n">
        <v>218177.4284815005</v>
      </c>
      <c r="AF26" t="n">
        <v>6.028483138447069e-06</v>
      </c>
      <c r="AG26" t="n">
        <v>5.088734567901234</v>
      </c>
      <c r="AH26" t="n">
        <v>197354.8809212327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7.6239</v>
      </c>
      <c r="E27" t="n">
        <v>13.12</v>
      </c>
      <c r="F27" t="n">
        <v>9.18</v>
      </c>
      <c r="G27" t="n">
        <v>32.38</v>
      </c>
      <c r="H27" t="n">
        <v>0.42</v>
      </c>
      <c r="I27" t="n">
        <v>17</v>
      </c>
      <c r="J27" t="n">
        <v>309.95</v>
      </c>
      <c r="K27" t="n">
        <v>61.82</v>
      </c>
      <c r="L27" t="n">
        <v>7.25</v>
      </c>
      <c r="M27" t="n">
        <v>15</v>
      </c>
      <c r="N27" t="n">
        <v>90.88</v>
      </c>
      <c r="O27" t="n">
        <v>38461.6</v>
      </c>
      <c r="P27" t="n">
        <v>160.85</v>
      </c>
      <c r="Q27" t="n">
        <v>446.29</v>
      </c>
      <c r="R27" t="n">
        <v>45.44</v>
      </c>
      <c r="S27" t="n">
        <v>28.73</v>
      </c>
      <c r="T27" t="n">
        <v>7642.02</v>
      </c>
      <c r="U27" t="n">
        <v>0.63</v>
      </c>
      <c r="V27" t="n">
        <v>0.89</v>
      </c>
      <c r="W27" t="n">
        <v>0.11</v>
      </c>
      <c r="X27" t="n">
        <v>0.45</v>
      </c>
      <c r="Y27" t="n">
        <v>1</v>
      </c>
      <c r="Z27" t="n">
        <v>10</v>
      </c>
      <c r="AA27" t="n">
        <v>158.7982224826975</v>
      </c>
      <c r="AB27" t="n">
        <v>217.2747336838685</v>
      </c>
      <c r="AC27" t="n">
        <v>196.5383380481463</v>
      </c>
      <c r="AD27" t="n">
        <v>158798.2224826975</v>
      </c>
      <c r="AE27" t="n">
        <v>217274.7336838685</v>
      </c>
      <c r="AF27" t="n">
        <v>6.063477433634562e-06</v>
      </c>
      <c r="AG27" t="n">
        <v>5.061728395061729</v>
      </c>
      <c r="AH27" t="n">
        <v>196538.3380481463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7.6205</v>
      </c>
      <c r="E28" t="n">
        <v>13.12</v>
      </c>
      <c r="F28" t="n">
        <v>9.18</v>
      </c>
      <c r="G28" t="n">
        <v>32.4</v>
      </c>
      <c r="H28" t="n">
        <v>0.43</v>
      </c>
      <c r="I28" t="n">
        <v>17</v>
      </c>
      <c r="J28" t="n">
        <v>310.5</v>
      </c>
      <c r="K28" t="n">
        <v>61.82</v>
      </c>
      <c r="L28" t="n">
        <v>7.5</v>
      </c>
      <c r="M28" t="n">
        <v>15</v>
      </c>
      <c r="N28" t="n">
        <v>91.18000000000001</v>
      </c>
      <c r="O28" t="n">
        <v>38528.81</v>
      </c>
      <c r="P28" t="n">
        <v>160.7</v>
      </c>
      <c r="Q28" t="n">
        <v>446.27</v>
      </c>
      <c r="R28" t="n">
        <v>45.55</v>
      </c>
      <c r="S28" t="n">
        <v>28.73</v>
      </c>
      <c r="T28" t="n">
        <v>7693.19</v>
      </c>
      <c r="U28" t="n">
        <v>0.63</v>
      </c>
      <c r="V28" t="n">
        <v>0.89</v>
      </c>
      <c r="W28" t="n">
        <v>0.11</v>
      </c>
      <c r="X28" t="n">
        <v>0.46</v>
      </c>
      <c r="Y28" t="n">
        <v>1</v>
      </c>
      <c r="Z28" t="n">
        <v>10</v>
      </c>
      <c r="AA28" t="n">
        <v>158.7810249624388</v>
      </c>
      <c r="AB28" t="n">
        <v>217.2512032779496</v>
      </c>
      <c r="AC28" t="n">
        <v>196.5170533511432</v>
      </c>
      <c r="AD28" t="n">
        <v>158781.0249624388</v>
      </c>
      <c r="AE28" t="n">
        <v>217251.2032779496</v>
      </c>
      <c r="AF28" t="n">
        <v>6.060773329006436e-06</v>
      </c>
      <c r="AG28" t="n">
        <v>5.061728395061729</v>
      </c>
      <c r="AH28" t="n">
        <v>196517.0533511432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7.6782</v>
      </c>
      <c r="E29" t="n">
        <v>13.02</v>
      </c>
      <c r="F29" t="n">
        <v>9.140000000000001</v>
      </c>
      <c r="G29" t="n">
        <v>34.27</v>
      </c>
      <c r="H29" t="n">
        <v>0.44</v>
      </c>
      <c r="I29" t="n">
        <v>16</v>
      </c>
      <c r="J29" t="n">
        <v>311.04</v>
      </c>
      <c r="K29" t="n">
        <v>61.82</v>
      </c>
      <c r="L29" t="n">
        <v>7.75</v>
      </c>
      <c r="M29" t="n">
        <v>14</v>
      </c>
      <c r="N29" t="n">
        <v>91.47</v>
      </c>
      <c r="O29" t="n">
        <v>38596.15</v>
      </c>
      <c r="P29" t="n">
        <v>159.77</v>
      </c>
      <c r="Q29" t="n">
        <v>446.33</v>
      </c>
      <c r="R29" t="n">
        <v>44.26</v>
      </c>
      <c r="S29" t="n">
        <v>28.73</v>
      </c>
      <c r="T29" t="n">
        <v>7055.28</v>
      </c>
      <c r="U29" t="n">
        <v>0.65</v>
      </c>
      <c r="V29" t="n">
        <v>0.89</v>
      </c>
      <c r="W29" t="n">
        <v>0.1</v>
      </c>
      <c r="X29" t="n">
        <v>0.42</v>
      </c>
      <c r="Y29" t="n">
        <v>1</v>
      </c>
      <c r="Z29" t="n">
        <v>10</v>
      </c>
      <c r="AA29" t="n">
        <v>157.9018791895189</v>
      </c>
      <c r="AB29" t="n">
        <v>216.0483172462669</v>
      </c>
      <c r="AC29" t="n">
        <v>195.4289690740628</v>
      </c>
      <c r="AD29" t="n">
        <v>157901.8791895189</v>
      </c>
      <c r="AE29" t="n">
        <v>216048.3172462669</v>
      </c>
      <c r="AF29" t="n">
        <v>6.10666357519549e-06</v>
      </c>
      <c r="AG29" t="n">
        <v>5.023148148148149</v>
      </c>
      <c r="AH29" t="n">
        <v>195428.9690740628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7.6736</v>
      </c>
      <c r="E30" t="n">
        <v>13.03</v>
      </c>
      <c r="F30" t="n">
        <v>9.15</v>
      </c>
      <c r="G30" t="n">
        <v>34.3</v>
      </c>
      <c r="H30" t="n">
        <v>0.46</v>
      </c>
      <c r="I30" t="n">
        <v>16</v>
      </c>
      <c r="J30" t="n">
        <v>311.59</v>
      </c>
      <c r="K30" t="n">
        <v>61.82</v>
      </c>
      <c r="L30" t="n">
        <v>8</v>
      </c>
      <c r="M30" t="n">
        <v>14</v>
      </c>
      <c r="N30" t="n">
        <v>91.77</v>
      </c>
      <c r="O30" t="n">
        <v>38663.62</v>
      </c>
      <c r="P30" t="n">
        <v>159.89</v>
      </c>
      <c r="Q30" t="n">
        <v>446.29</v>
      </c>
      <c r="R30" t="n">
        <v>44.46</v>
      </c>
      <c r="S30" t="n">
        <v>28.73</v>
      </c>
      <c r="T30" t="n">
        <v>7153.87</v>
      </c>
      <c r="U30" t="n">
        <v>0.65</v>
      </c>
      <c r="V30" t="n">
        <v>0.89</v>
      </c>
      <c r="W30" t="n">
        <v>0.11</v>
      </c>
      <c r="X30" t="n">
        <v>0.42</v>
      </c>
      <c r="Y30" t="n">
        <v>1</v>
      </c>
      <c r="Z30" t="n">
        <v>10</v>
      </c>
      <c r="AA30" t="n">
        <v>157.9985640023603</v>
      </c>
      <c r="AB30" t="n">
        <v>216.1806056726294</v>
      </c>
      <c r="AC30" t="n">
        <v>195.5486320786813</v>
      </c>
      <c r="AD30" t="n">
        <v>157998.5640023603</v>
      </c>
      <c r="AE30" t="n">
        <v>216180.6056726294</v>
      </c>
      <c r="AF30" t="n">
        <v>6.103005080698615e-06</v>
      </c>
      <c r="AG30" t="n">
        <v>5.027006172839506</v>
      </c>
      <c r="AH30" t="n">
        <v>195548.6320786813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7.729</v>
      </c>
      <c r="E31" t="n">
        <v>12.94</v>
      </c>
      <c r="F31" t="n">
        <v>9.109999999999999</v>
      </c>
      <c r="G31" t="n">
        <v>36.43</v>
      </c>
      <c r="H31" t="n">
        <v>0.47</v>
      </c>
      <c r="I31" t="n">
        <v>15</v>
      </c>
      <c r="J31" t="n">
        <v>312.14</v>
      </c>
      <c r="K31" t="n">
        <v>61.82</v>
      </c>
      <c r="L31" t="n">
        <v>8.25</v>
      </c>
      <c r="M31" t="n">
        <v>13</v>
      </c>
      <c r="N31" t="n">
        <v>92.06999999999999</v>
      </c>
      <c r="O31" t="n">
        <v>38731.35</v>
      </c>
      <c r="P31" t="n">
        <v>159.03</v>
      </c>
      <c r="Q31" t="n">
        <v>446.27</v>
      </c>
      <c r="R31" t="n">
        <v>43.17</v>
      </c>
      <c r="S31" t="n">
        <v>28.73</v>
      </c>
      <c r="T31" t="n">
        <v>6517.37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157.0023960186282</v>
      </c>
      <c r="AB31" t="n">
        <v>214.8176046894582</v>
      </c>
      <c r="AC31" t="n">
        <v>194.3157139963595</v>
      </c>
      <c r="AD31" t="n">
        <v>157002.3960186282</v>
      </c>
      <c r="AE31" t="n">
        <v>214817.6046894582</v>
      </c>
      <c r="AF31" t="n">
        <v>6.14706607963923e-06</v>
      </c>
      <c r="AG31" t="n">
        <v>4.992283950617284</v>
      </c>
      <c r="AH31" t="n">
        <v>194315.7139963595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7.7298</v>
      </c>
      <c r="E32" t="n">
        <v>12.94</v>
      </c>
      <c r="F32" t="n">
        <v>9.109999999999999</v>
      </c>
      <c r="G32" t="n">
        <v>36.43</v>
      </c>
      <c r="H32" t="n">
        <v>0.48</v>
      </c>
      <c r="I32" t="n">
        <v>15</v>
      </c>
      <c r="J32" t="n">
        <v>312.69</v>
      </c>
      <c r="K32" t="n">
        <v>61.82</v>
      </c>
      <c r="L32" t="n">
        <v>8.5</v>
      </c>
      <c r="M32" t="n">
        <v>13</v>
      </c>
      <c r="N32" t="n">
        <v>92.37</v>
      </c>
      <c r="O32" t="n">
        <v>38799.09</v>
      </c>
      <c r="P32" t="n">
        <v>158.82</v>
      </c>
      <c r="Q32" t="n">
        <v>446.28</v>
      </c>
      <c r="R32" t="n">
        <v>43.06</v>
      </c>
      <c r="S32" t="n">
        <v>28.73</v>
      </c>
      <c r="T32" t="n">
        <v>6458.27</v>
      </c>
      <c r="U32" t="n">
        <v>0.67</v>
      </c>
      <c r="V32" t="n">
        <v>0.89</v>
      </c>
      <c r="W32" t="n">
        <v>0.11</v>
      </c>
      <c r="X32" t="n">
        <v>0.39</v>
      </c>
      <c r="Y32" t="n">
        <v>1</v>
      </c>
      <c r="Z32" t="n">
        <v>10</v>
      </c>
      <c r="AA32" t="n">
        <v>156.9298011473489</v>
      </c>
      <c r="AB32" t="n">
        <v>214.7182771839141</v>
      </c>
      <c r="AC32" t="n">
        <v>194.2258661685375</v>
      </c>
      <c r="AD32" t="n">
        <v>156929.8011473489</v>
      </c>
      <c r="AE32" t="n">
        <v>214718.2771839141</v>
      </c>
      <c r="AF32" t="n">
        <v>6.14770233955173e-06</v>
      </c>
      <c r="AG32" t="n">
        <v>4.992283950617284</v>
      </c>
      <c r="AH32" t="n">
        <v>194225.8661685375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7.8105</v>
      </c>
      <c r="E33" t="n">
        <v>12.8</v>
      </c>
      <c r="F33" t="n">
        <v>9.029999999999999</v>
      </c>
      <c r="G33" t="n">
        <v>38.69</v>
      </c>
      <c r="H33" t="n">
        <v>0.5</v>
      </c>
      <c r="I33" t="n">
        <v>14</v>
      </c>
      <c r="J33" t="n">
        <v>313.24</v>
      </c>
      <c r="K33" t="n">
        <v>61.82</v>
      </c>
      <c r="L33" t="n">
        <v>8.75</v>
      </c>
      <c r="M33" t="n">
        <v>12</v>
      </c>
      <c r="N33" t="n">
        <v>92.67</v>
      </c>
      <c r="O33" t="n">
        <v>38866.96</v>
      </c>
      <c r="P33" t="n">
        <v>157.31</v>
      </c>
      <c r="Q33" t="n">
        <v>446.27</v>
      </c>
      <c r="R33" t="n">
        <v>40.34</v>
      </c>
      <c r="S33" t="n">
        <v>28.73</v>
      </c>
      <c r="T33" t="n">
        <v>5105.14</v>
      </c>
      <c r="U33" t="n">
        <v>0.71</v>
      </c>
      <c r="V33" t="n">
        <v>0.9</v>
      </c>
      <c r="W33" t="n">
        <v>0.11</v>
      </c>
      <c r="X33" t="n">
        <v>0.31</v>
      </c>
      <c r="Y33" t="n">
        <v>1</v>
      </c>
      <c r="Z33" t="n">
        <v>10</v>
      </c>
      <c r="AA33" t="n">
        <v>155.6297806888788</v>
      </c>
      <c r="AB33" t="n">
        <v>212.9395318397814</v>
      </c>
      <c r="AC33" t="n">
        <v>192.6168817835635</v>
      </c>
      <c r="AD33" t="n">
        <v>155629.7806888788</v>
      </c>
      <c r="AE33" t="n">
        <v>212939.5318397814</v>
      </c>
      <c r="AF33" t="n">
        <v>6.211885058225153e-06</v>
      </c>
      <c r="AG33" t="n">
        <v>4.938271604938272</v>
      </c>
      <c r="AH33" t="n">
        <v>192616.8817835635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7.8113</v>
      </c>
      <c r="E34" t="n">
        <v>12.8</v>
      </c>
      <c r="F34" t="n">
        <v>9.029999999999999</v>
      </c>
      <c r="G34" t="n">
        <v>38.69</v>
      </c>
      <c r="H34" t="n">
        <v>0.51</v>
      </c>
      <c r="I34" t="n">
        <v>14</v>
      </c>
      <c r="J34" t="n">
        <v>313.79</v>
      </c>
      <c r="K34" t="n">
        <v>61.82</v>
      </c>
      <c r="L34" t="n">
        <v>9</v>
      </c>
      <c r="M34" t="n">
        <v>12</v>
      </c>
      <c r="N34" t="n">
        <v>92.97</v>
      </c>
      <c r="O34" t="n">
        <v>38934.97</v>
      </c>
      <c r="P34" t="n">
        <v>156.97</v>
      </c>
      <c r="Q34" t="n">
        <v>446.27</v>
      </c>
      <c r="R34" t="n">
        <v>40.66</v>
      </c>
      <c r="S34" t="n">
        <v>28.73</v>
      </c>
      <c r="T34" t="n">
        <v>5262.69</v>
      </c>
      <c r="U34" t="n">
        <v>0.71</v>
      </c>
      <c r="V34" t="n">
        <v>0.9</v>
      </c>
      <c r="W34" t="n">
        <v>0.1</v>
      </c>
      <c r="X34" t="n">
        <v>0.31</v>
      </c>
      <c r="Y34" t="n">
        <v>1</v>
      </c>
      <c r="Z34" t="n">
        <v>10</v>
      </c>
      <c r="AA34" t="n">
        <v>155.5178313313444</v>
      </c>
      <c r="AB34" t="n">
        <v>212.7863577899458</v>
      </c>
      <c r="AC34" t="n">
        <v>192.478326450063</v>
      </c>
      <c r="AD34" t="n">
        <v>155517.8313313444</v>
      </c>
      <c r="AE34" t="n">
        <v>212786.3577899458</v>
      </c>
      <c r="AF34" t="n">
        <v>6.212521318137653e-06</v>
      </c>
      <c r="AG34" t="n">
        <v>4.938271604938272</v>
      </c>
      <c r="AH34" t="n">
        <v>192478.326450063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7.7356</v>
      </c>
      <c r="E35" t="n">
        <v>12.93</v>
      </c>
      <c r="F35" t="n">
        <v>9.15</v>
      </c>
      <c r="G35" t="n">
        <v>39.22</v>
      </c>
      <c r="H35" t="n">
        <v>0.52</v>
      </c>
      <c r="I35" t="n">
        <v>14</v>
      </c>
      <c r="J35" t="n">
        <v>314.34</v>
      </c>
      <c r="K35" t="n">
        <v>61.82</v>
      </c>
      <c r="L35" t="n">
        <v>9.25</v>
      </c>
      <c r="M35" t="n">
        <v>12</v>
      </c>
      <c r="N35" t="n">
        <v>93.27</v>
      </c>
      <c r="O35" t="n">
        <v>39003.11</v>
      </c>
      <c r="P35" t="n">
        <v>159.03</v>
      </c>
      <c r="Q35" t="n">
        <v>446.3</v>
      </c>
      <c r="R35" t="n">
        <v>45.19</v>
      </c>
      <c r="S35" t="n">
        <v>28.73</v>
      </c>
      <c r="T35" t="n">
        <v>7530.73</v>
      </c>
      <c r="U35" t="n">
        <v>0.64</v>
      </c>
      <c r="V35" t="n">
        <v>0.89</v>
      </c>
      <c r="W35" t="n">
        <v>0.09</v>
      </c>
      <c r="X35" t="n">
        <v>0.43</v>
      </c>
      <c r="Y35" t="n">
        <v>1</v>
      </c>
      <c r="Z35" t="n">
        <v>10</v>
      </c>
      <c r="AA35" t="n">
        <v>157.0191954708536</v>
      </c>
      <c r="AB35" t="n">
        <v>214.8405904411324</v>
      </c>
      <c r="AC35" t="n">
        <v>194.3365060201547</v>
      </c>
      <c r="AD35" t="n">
        <v>157019.1954708536</v>
      </c>
      <c r="AE35" t="n">
        <v>214840.5904411324</v>
      </c>
      <c r="AF35" t="n">
        <v>6.152315223917354e-06</v>
      </c>
      <c r="AG35" t="n">
        <v>4.988425925925926</v>
      </c>
      <c r="AH35" t="n">
        <v>194336.5060201547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7.8268</v>
      </c>
      <c r="E36" t="n">
        <v>12.78</v>
      </c>
      <c r="F36" t="n">
        <v>9.06</v>
      </c>
      <c r="G36" t="n">
        <v>41.8</v>
      </c>
      <c r="H36" t="n">
        <v>0.54</v>
      </c>
      <c r="I36" t="n">
        <v>13</v>
      </c>
      <c r="J36" t="n">
        <v>314.9</v>
      </c>
      <c r="K36" t="n">
        <v>61.82</v>
      </c>
      <c r="L36" t="n">
        <v>9.5</v>
      </c>
      <c r="M36" t="n">
        <v>11</v>
      </c>
      <c r="N36" t="n">
        <v>93.56999999999999</v>
      </c>
      <c r="O36" t="n">
        <v>39071.38</v>
      </c>
      <c r="P36" t="n">
        <v>157.07</v>
      </c>
      <c r="Q36" t="n">
        <v>446.3</v>
      </c>
      <c r="R36" t="n">
        <v>41.72</v>
      </c>
      <c r="S36" t="n">
        <v>28.73</v>
      </c>
      <c r="T36" t="n">
        <v>5802.38</v>
      </c>
      <c r="U36" t="n">
        <v>0.6899999999999999</v>
      </c>
      <c r="V36" t="n">
        <v>0.9</v>
      </c>
      <c r="W36" t="n">
        <v>0.1</v>
      </c>
      <c r="X36" t="n">
        <v>0.34</v>
      </c>
      <c r="Y36" t="n">
        <v>1</v>
      </c>
      <c r="Z36" t="n">
        <v>10</v>
      </c>
      <c r="AA36" t="n">
        <v>155.4744420311464</v>
      </c>
      <c r="AB36" t="n">
        <v>212.7269906352142</v>
      </c>
      <c r="AC36" t="n">
        <v>192.4246252132567</v>
      </c>
      <c r="AD36" t="n">
        <v>155474.4420311464</v>
      </c>
      <c r="AE36" t="n">
        <v>212726.9906352141</v>
      </c>
      <c r="AF36" t="n">
        <v>6.224848853942338e-06</v>
      </c>
      <c r="AG36" t="n">
        <v>4.930555555555555</v>
      </c>
      <c r="AH36" t="n">
        <v>192424.6252132567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7.8154</v>
      </c>
      <c r="E37" t="n">
        <v>12.8</v>
      </c>
      <c r="F37" t="n">
        <v>9.08</v>
      </c>
      <c r="G37" t="n">
        <v>41.89</v>
      </c>
      <c r="H37" t="n">
        <v>0.55</v>
      </c>
      <c r="I37" t="n">
        <v>13</v>
      </c>
      <c r="J37" t="n">
        <v>315.45</v>
      </c>
      <c r="K37" t="n">
        <v>61.82</v>
      </c>
      <c r="L37" t="n">
        <v>9.75</v>
      </c>
      <c r="M37" t="n">
        <v>11</v>
      </c>
      <c r="N37" t="n">
        <v>93.88</v>
      </c>
      <c r="O37" t="n">
        <v>39139.8</v>
      </c>
      <c r="P37" t="n">
        <v>157.32</v>
      </c>
      <c r="Q37" t="n">
        <v>446.31</v>
      </c>
      <c r="R37" t="n">
        <v>42.24</v>
      </c>
      <c r="S37" t="n">
        <v>28.73</v>
      </c>
      <c r="T37" t="n">
        <v>6058.65</v>
      </c>
      <c r="U37" t="n">
        <v>0.68</v>
      </c>
      <c r="V37" t="n">
        <v>0.9</v>
      </c>
      <c r="W37" t="n">
        <v>0.1</v>
      </c>
      <c r="X37" t="n">
        <v>0.35</v>
      </c>
      <c r="Y37" t="n">
        <v>1</v>
      </c>
      <c r="Z37" t="n">
        <v>10</v>
      </c>
      <c r="AA37" t="n">
        <v>155.6830403566701</v>
      </c>
      <c r="AB37" t="n">
        <v>213.0124040669041</v>
      </c>
      <c r="AC37" t="n">
        <v>192.6827991876064</v>
      </c>
      <c r="AD37" t="n">
        <v>155683.0403566701</v>
      </c>
      <c r="AE37" t="n">
        <v>213012.4040669041</v>
      </c>
      <c r="AF37" t="n">
        <v>6.215782150189213e-06</v>
      </c>
      <c r="AG37" t="n">
        <v>4.938271604938272</v>
      </c>
      <c r="AH37" t="n">
        <v>192682.7991876064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7.812</v>
      </c>
      <c r="E38" t="n">
        <v>12.8</v>
      </c>
      <c r="F38" t="n">
        <v>9.08</v>
      </c>
      <c r="G38" t="n">
        <v>41.91</v>
      </c>
      <c r="H38" t="n">
        <v>0.5600000000000001</v>
      </c>
      <c r="I38" t="n">
        <v>13</v>
      </c>
      <c r="J38" t="n">
        <v>316.01</v>
      </c>
      <c r="K38" t="n">
        <v>61.82</v>
      </c>
      <c r="L38" t="n">
        <v>10</v>
      </c>
      <c r="M38" t="n">
        <v>11</v>
      </c>
      <c r="N38" t="n">
        <v>94.18000000000001</v>
      </c>
      <c r="O38" t="n">
        <v>39208.35</v>
      </c>
      <c r="P38" t="n">
        <v>157.37</v>
      </c>
      <c r="Q38" t="n">
        <v>446.29</v>
      </c>
      <c r="R38" t="n">
        <v>42.48</v>
      </c>
      <c r="S38" t="n">
        <v>28.73</v>
      </c>
      <c r="T38" t="n">
        <v>6181.81</v>
      </c>
      <c r="U38" t="n">
        <v>0.68</v>
      </c>
      <c r="V38" t="n">
        <v>0.9</v>
      </c>
      <c r="W38" t="n">
        <v>0.1</v>
      </c>
      <c r="X38" t="n">
        <v>0.36</v>
      </c>
      <c r="Y38" t="n">
        <v>1</v>
      </c>
      <c r="Z38" t="n">
        <v>10</v>
      </c>
      <c r="AA38" t="n">
        <v>155.7269041996704</v>
      </c>
      <c r="AB38" t="n">
        <v>213.0724205120332</v>
      </c>
      <c r="AC38" t="n">
        <v>192.7370877474461</v>
      </c>
      <c r="AD38" t="n">
        <v>155726.9041996704</v>
      </c>
      <c r="AE38" t="n">
        <v>213072.4205120332</v>
      </c>
      <c r="AF38" t="n">
        <v>6.21307804556109e-06</v>
      </c>
      <c r="AG38" t="n">
        <v>4.938271604938272</v>
      </c>
      <c r="AH38" t="n">
        <v>192737.0877474461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7.8778</v>
      </c>
      <c r="E39" t="n">
        <v>12.69</v>
      </c>
      <c r="F39" t="n">
        <v>9.029999999999999</v>
      </c>
      <c r="G39" t="n">
        <v>45.15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155.98</v>
      </c>
      <c r="Q39" t="n">
        <v>446.37</v>
      </c>
      <c r="R39" t="n">
        <v>40.66</v>
      </c>
      <c r="S39" t="n">
        <v>28.73</v>
      </c>
      <c r="T39" t="n">
        <v>5275.14</v>
      </c>
      <c r="U39" t="n">
        <v>0.71</v>
      </c>
      <c r="V39" t="n">
        <v>0.9</v>
      </c>
      <c r="W39" t="n">
        <v>0.1</v>
      </c>
      <c r="X39" t="n">
        <v>0.31</v>
      </c>
      <c r="Y39" t="n">
        <v>1</v>
      </c>
      <c r="Z39" t="n">
        <v>10</v>
      </c>
      <c r="AA39" t="n">
        <v>154.6647643535267</v>
      </c>
      <c r="AB39" t="n">
        <v>211.6191539162374</v>
      </c>
      <c r="AC39" t="n">
        <v>191.42251887588</v>
      </c>
      <c r="AD39" t="n">
        <v>154664.7643535268</v>
      </c>
      <c r="AE39" t="n">
        <v>211619.1539162374</v>
      </c>
      <c r="AF39" t="n">
        <v>6.265410423364203e-06</v>
      </c>
      <c r="AG39" t="n">
        <v>4.895833333333333</v>
      </c>
      <c r="AH39" t="n">
        <v>191422.51887588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7.8697</v>
      </c>
      <c r="E40" t="n">
        <v>12.71</v>
      </c>
      <c r="F40" t="n">
        <v>9.039999999999999</v>
      </c>
      <c r="G40" t="n">
        <v>45.22</v>
      </c>
      <c r="H40" t="n">
        <v>0.59</v>
      </c>
      <c r="I40" t="n">
        <v>12</v>
      </c>
      <c r="J40" t="n">
        <v>317.12</v>
      </c>
      <c r="K40" t="n">
        <v>61.82</v>
      </c>
      <c r="L40" t="n">
        <v>10.5</v>
      </c>
      <c r="M40" t="n">
        <v>10</v>
      </c>
      <c r="N40" t="n">
        <v>94.8</v>
      </c>
      <c r="O40" t="n">
        <v>39345.87</v>
      </c>
      <c r="P40" t="n">
        <v>156.23</v>
      </c>
      <c r="Q40" t="n">
        <v>446.27</v>
      </c>
      <c r="R40" t="n">
        <v>41.15</v>
      </c>
      <c r="S40" t="n">
        <v>28.73</v>
      </c>
      <c r="T40" t="n">
        <v>5520.76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154.8257524901373</v>
      </c>
      <c r="AB40" t="n">
        <v>211.8394249870432</v>
      </c>
      <c r="AC40" t="n">
        <v>191.6217675848406</v>
      </c>
      <c r="AD40" t="n">
        <v>154825.7524901374</v>
      </c>
      <c r="AE40" t="n">
        <v>211839.4249870432</v>
      </c>
      <c r="AF40" t="n">
        <v>6.258968291750141e-06</v>
      </c>
      <c r="AG40" t="n">
        <v>4.90354938271605</v>
      </c>
      <c r="AH40" t="n">
        <v>191621.7675848406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7.8759</v>
      </c>
      <c r="E41" t="n">
        <v>12.7</v>
      </c>
      <c r="F41" t="n">
        <v>9.029999999999999</v>
      </c>
      <c r="G41" t="n">
        <v>45.17</v>
      </c>
      <c r="H41" t="n">
        <v>0.6</v>
      </c>
      <c r="I41" t="n">
        <v>12</v>
      </c>
      <c r="J41" t="n">
        <v>317.68</v>
      </c>
      <c r="K41" t="n">
        <v>61.82</v>
      </c>
      <c r="L41" t="n">
        <v>10.75</v>
      </c>
      <c r="M41" t="n">
        <v>10</v>
      </c>
      <c r="N41" t="n">
        <v>95.11</v>
      </c>
      <c r="O41" t="n">
        <v>39414.84</v>
      </c>
      <c r="P41" t="n">
        <v>156.16</v>
      </c>
      <c r="Q41" t="n">
        <v>446.27</v>
      </c>
      <c r="R41" t="n">
        <v>40.84</v>
      </c>
      <c r="S41" t="n">
        <v>28.73</v>
      </c>
      <c r="T41" t="n">
        <v>5365.38</v>
      </c>
      <c r="U41" t="n">
        <v>0.7</v>
      </c>
      <c r="V41" t="n">
        <v>0.9</v>
      </c>
      <c r="W41" t="n">
        <v>0.1</v>
      </c>
      <c r="X41" t="n">
        <v>0.31</v>
      </c>
      <c r="Y41" t="n">
        <v>1</v>
      </c>
      <c r="Z41" t="n">
        <v>10</v>
      </c>
      <c r="AA41" t="n">
        <v>154.7355284541442</v>
      </c>
      <c r="AB41" t="n">
        <v>211.7159764805938</v>
      </c>
      <c r="AC41" t="n">
        <v>191.5101008305857</v>
      </c>
      <c r="AD41" t="n">
        <v>154735.5284541442</v>
      </c>
      <c r="AE41" t="n">
        <v>211715.9764805938</v>
      </c>
      <c r="AF41" t="n">
        <v>6.263899306072016e-06</v>
      </c>
      <c r="AG41" t="n">
        <v>4.899691358024691</v>
      </c>
      <c r="AH41" t="n">
        <v>191510.1008305857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7.8654</v>
      </c>
      <c r="E42" t="n">
        <v>12.71</v>
      </c>
      <c r="F42" t="n">
        <v>9.050000000000001</v>
      </c>
      <c r="G42" t="n">
        <v>45.25</v>
      </c>
      <c r="H42" t="n">
        <v>0.62</v>
      </c>
      <c r="I42" t="n">
        <v>12</v>
      </c>
      <c r="J42" t="n">
        <v>318.24</v>
      </c>
      <c r="K42" t="n">
        <v>61.82</v>
      </c>
      <c r="L42" t="n">
        <v>11</v>
      </c>
      <c r="M42" t="n">
        <v>10</v>
      </c>
      <c r="N42" t="n">
        <v>95.42</v>
      </c>
      <c r="O42" t="n">
        <v>39483.95</v>
      </c>
      <c r="P42" t="n">
        <v>155.95</v>
      </c>
      <c r="Q42" t="n">
        <v>446.29</v>
      </c>
      <c r="R42" t="n">
        <v>41.42</v>
      </c>
      <c r="S42" t="n">
        <v>28.73</v>
      </c>
      <c r="T42" t="n">
        <v>5656.98</v>
      </c>
      <c r="U42" t="n">
        <v>0.6899999999999999</v>
      </c>
      <c r="V42" t="n">
        <v>0.9</v>
      </c>
      <c r="W42" t="n">
        <v>0.1</v>
      </c>
      <c r="X42" t="n">
        <v>0.33</v>
      </c>
      <c r="Y42" t="n">
        <v>1</v>
      </c>
      <c r="Z42" t="n">
        <v>10</v>
      </c>
      <c r="AA42" t="n">
        <v>154.7929236988145</v>
      </c>
      <c r="AB42" t="n">
        <v>211.7945071864512</v>
      </c>
      <c r="AC42" t="n">
        <v>191.5811366760946</v>
      </c>
      <c r="AD42" t="n">
        <v>154792.9236988145</v>
      </c>
      <c r="AE42" t="n">
        <v>211794.5071864512</v>
      </c>
      <c r="AF42" t="n">
        <v>6.255548394720455e-06</v>
      </c>
      <c r="AG42" t="n">
        <v>4.90354938271605</v>
      </c>
      <c r="AH42" t="n">
        <v>191581.1366760946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7.9337</v>
      </c>
      <c r="E43" t="n">
        <v>12.6</v>
      </c>
      <c r="F43" t="n">
        <v>9</v>
      </c>
      <c r="G43" t="n">
        <v>49.07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154.71</v>
      </c>
      <c r="Q43" t="n">
        <v>446.28</v>
      </c>
      <c r="R43" t="n">
        <v>39.54</v>
      </c>
      <c r="S43" t="n">
        <v>28.73</v>
      </c>
      <c r="T43" t="n">
        <v>4721.04</v>
      </c>
      <c r="U43" t="n">
        <v>0.73</v>
      </c>
      <c r="V43" t="n">
        <v>0.91</v>
      </c>
      <c r="W43" t="n">
        <v>0.1</v>
      </c>
      <c r="X43" t="n">
        <v>0.28</v>
      </c>
      <c r="Y43" t="n">
        <v>1</v>
      </c>
      <c r="Z43" t="n">
        <v>10</v>
      </c>
      <c r="AA43" t="n">
        <v>153.7714727973964</v>
      </c>
      <c r="AB43" t="n">
        <v>210.3969129998982</v>
      </c>
      <c r="AC43" t="n">
        <v>190.31692691717</v>
      </c>
      <c r="AD43" t="n">
        <v>153771.4727973964</v>
      </c>
      <c r="AE43" t="n">
        <v>210396.9129998982</v>
      </c>
      <c r="AF43" t="n">
        <v>6.30986908475013e-06</v>
      </c>
      <c r="AG43" t="n">
        <v>4.861111111111111</v>
      </c>
      <c r="AH43" t="n">
        <v>190316.92691717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7.9264</v>
      </c>
      <c r="E44" t="n">
        <v>12.62</v>
      </c>
      <c r="F44" t="n">
        <v>9.01</v>
      </c>
      <c r="G44" t="n">
        <v>49.13</v>
      </c>
      <c r="H44" t="n">
        <v>0.64</v>
      </c>
      <c r="I44" t="n">
        <v>11</v>
      </c>
      <c r="J44" t="n">
        <v>319.36</v>
      </c>
      <c r="K44" t="n">
        <v>61.82</v>
      </c>
      <c r="L44" t="n">
        <v>11.5</v>
      </c>
      <c r="M44" t="n">
        <v>9</v>
      </c>
      <c r="N44" t="n">
        <v>96.04000000000001</v>
      </c>
      <c r="O44" t="n">
        <v>39622.59</v>
      </c>
      <c r="P44" t="n">
        <v>154.87</v>
      </c>
      <c r="Q44" t="n">
        <v>446.31</v>
      </c>
      <c r="R44" t="n">
        <v>39.94</v>
      </c>
      <c r="S44" t="n">
        <v>28.73</v>
      </c>
      <c r="T44" t="n">
        <v>4919.91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153.8965448818078</v>
      </c>
      <c r="AB44" t="n">
        <v>210.5680421435809</v>
      </c>
      <c r="AC44" t="n">
        <v>190.4717237355609</v>
      </c>
      <c r="AD44" t="n">
        <v>153896.5448818078</v>
      </c>
      <c r="AE44" t="n">
        <v>210568.0421435809</v>
      </c>
      <c r="AF44" t="n">
        <v>6.304063213048569e-06</v>
      </c>
      <c r="AG44" t="n">
        <v>4.868827160493827</v>
      </c>
      <c r="AH44" t="n">
        <v>190471.723735561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7.9309</v>
      </c>
      <c r="E45" t="n">
        <v>12.61</v>
      </c>
      <c r="F45" t="n">
        <v>9</v>
      </c>
      <c r="G45" t="n">
        <v>49.09</v>
      </c>
      <c r="H45" t="n">
        <v>0.65</v>
      </c>
      <c r="I45" t="n">
        <v>11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154.42</v>
      </c>
      <c r="Q45" t="n">
        <v>446.29</v>
      </c>
      <c r="R45" t="n">
        <v>39.81</v>
      </c>
      <c r="S45" t="n">
        <v>28.73</v>
      </c>
      <c r="T45" t="n">
        <v>4855.42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153.7053822380338</v>
      </c>
      <c r="AB45" t="n">
        <v>210.3064849808688</v>
      </c>
      <c r="AC45" t="n">
        <v>190.2351292213603</v>
      </c>
      <c r="AD45" t="n">
        <v>153705.3822380338</v>
      </c>
      <c r="AE45" t="n">
        <v>210306.4849808688</v>
      </c>
      <c r="AF45" t="n">
        <v>6.307642175056381e-06</v>
      </c>
      <c r="AG45" t="n">
        <v>4.864969135802469</v>
      </c>
      <c r="AH45" t="n">
        <v>190235.1292213603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7.9231</v>
      </c>
      <c r="E46" t="n">
        <v>12.62</v>
      </c>
      <c r="F46" t="n">
        <v>9.01</v>
      </c>
      <c r="G46" t="n">
        <v>49.16</v>
      </c>
      <c r="H46" t="n">
        <v>0.67</v>
      </c>
      <c r="I46" t="n">
        <v>11</v>
      </c>
      <c r="J46" t="n">
        <v>320.49</v>
      </c>
      <c r="K46" t="n">
        <v>61.82</v>
      </c>
      <c r="L46" t="n">
        <v>12</v>
      </c>
      <c r="M46" t="n">
        <v>9</v>
      </c>
      <c r="N46" t="n">
        <v>96.67</v>
      </c>
      <c r="O46" t="n">
        <v>39761.81</v>
      </c>
      <c r="P46" t="n">
        <v>154.58</v>
      </c>
      <c r="Q46" t="n">
        <v>446.27</v>
      </c>
      <c r="R46" t="n">
        <v>40.14</v>
      </c>
      <c r="S46" t="n">
        <v>28.73</v>
      </c>
      <c r="T46" t="n">
        <v>5017.77</v>
      </c>
      <c r="U46" t="n">
        <v>0.72</v>
      </c>
      <c r="V46" t="n">
        <v>0.9</v>
      </c>
      <c r="W46" t="n">
        <v>0.1</v>
      </c>
      <c r="X46" t="n">
        <v>0.29</v>
      </c>
      <c r="Y46" t="n">
        <v>1</v>
      </c>
      <c r="Z46" t="n">
        <v>10</v>
      </c>
      <c r="AA46" t="n">
        <v>153.834436234114</v>
      </c>
      <c r="AB46" t="n">
        <v>210.4830623517661</v>
      </c>
      <c r="AC46" t="n">
        <v>190.394854295807</v>
      </c>
      <c r="AD46" t="n">
        <v>153834.436234114</v>
      </c>
      <c r="AE46" t="n">
        <v>210483.062351766</v>
      </c>
      <c r="AF46" t="n">
        <v>6.301438640909507e-06</v>
      </c>
      <c r="AG46" t="n">
        <v>4.868827160493827</v>
      </c>
      <c r="AH46" t="n">
        <v>190394.854295807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7.9853</v>
      </c>
      <c r="E47" t="n">
        <v>12.52</v>
      </c>
      <c r="F47" t="n">
        <v>8.970000000000001</v>
      </c>
      <c r="G47" t="n">
        <v>53.82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153.59</v>
      </c>
      <c r="Q47" t="n">
        <v>446.27</v>
      </c>
      <c r="R47" t="n">
        <v>38.79</v>
      </c>
      <c r="S47" t="n">
        <v>28.73</v>
      </c>
      <c r="T47" t="n">
        <v>4352.46</v>
      </c>
      <c r="U47" t="n">
        <v>0.74</v>
      </c>
      <c r="V47" t="n">
        <v>0.91</v>
      </c>
      <c r="W47" t="n">
        <v>0.1</v>
      </c>
      <c r="X47" t="n">
        <v>0.25</v>
      </c>
      <c r="Y47" t="n">
        <v>1</v>
      </c>
      <c r="Z47" t="n">
        <v>10</v>
      </c>
      <c r="AA47" t="n">
        <v>152.9697284610806</v>
      </c>
      <c r="AB47" t="n">
        <v>209.2999310284879</v>
      </c>
      <c r="AC47" t="n">
        <v>189.3246393654868</v>
      </c>
      <c r="AD47" t="n">
        <v>152969.7284610806</v>
      </c>
      <c r="AE47" t="n">
        <v>209299.9310284879</v>
      </c>
      <c r="AF47" t="n">
        <v>6.35090784910637e-06</v>
      </c>
      <c r="AG47" t="n">
        <v>4.830246913580247</v>
      </c>
      <c r="AH47" t="n">
        <v>189324.6393654868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7.9963</v>
      </c>
      <c r="E48" t="n">
        <v>12.51</v>
      </c>
      <c r="F48" t="n">
        <v>8.949999999999999</v>
      </c>
      <c r="G48" t="n">
        <v>53.72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153.35</v>
      </c>
      <c r="Q48" t="n">
        <v>446.27</v>
      </c>
      <c r="R48" t="n">
        <v>38.06</v>
      </c>
      <c r="S48" t="n">
        <v>28.73</v>
      </c>
      <c r="T48" t="n">
        <v>3985.2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152.7755713694817</v>
      </c>
      <c r="AB48" t="n">
        <v>209.0342767301559</v>
      </c>
      <c r="AC48" t="n">
        <v>189.0843387405395</v>
      </c>
      <c r="AD48" t="n">
        <v>152775.5713694817</v>
      </c>
      <c r="AE48" t="n">
        <v>209034.276730156</v>
      </c>
      <c r="AF48" t="n">
        <v>6.359656422903244e-06</v>
      </c>
      <c r="AG48" t="n">
        <v>4.826388888888889</v>
      </c>
      <c r="AH48" t="n">
        <v>189084.3387405395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8.0055</v>
      </c>
      <c r="E49" t="n">
        <v>12.49</v>
      </c>
      <c r="F49" t="n">
        <v>8.94</v>
      </c>
      <c r="G49" t="n">
        <v>53.63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152.71</v>
      </c>
      <c r="Q49" t="n">
        <v>446.27</v>
      </c>
      <c r="R49" t="n">
        <v>37.53</v>
      </c>
      <c r="S49" t="n">
        <v>28.73</v>
      </c>
      <c r="T49" t="n">
        <v>3719.03</v>
      </c>
      <c r="U49" t="n">
        <v>0.77</v>
      </c>
      <c r="V49" t="n">
        <v>0.91</v>
      </c>
      <c r="W49" t="n">
        <v>0.1</v>
      </c>
      <c r="X49" t="n">
        <v>0.22</v>
      </c>
      <c r="Y49" t="n">
        <v>1</v>
      </c>
      <c r="Z49" t="n">
        <v>10</v>
      </c>
      <c r="AA49" t="n">
        <v>152.4928360901821</v>
      </c>
      <c r="AB49" t="n">
        <v>208.6474258476182</v>
      </c>
      <c r="AC49" t="n">
        <v>188.7344083632824</v>
      </c>
      <c r="AD49" t="n">
        <v>152492.8360901821</v>
      </c>
      <c r="AE49" t="n">
        <v>208647.4258476182</v>
      </c>
      <c r="AF49" t="n">
        <v>6.366973411896992e-06</v>
      </c>
      <c r="AG49" t="n">
        <v>4.818672839506173</v>
      </c>
      <c r="AH49" t="n">
        <v>188734.4083632824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8.0184</v>
      </c>
      <c r="E50" t="n">
        <v>12.47</v>
      </c>
      <c r="F50" t="n">
        <v>8.92</v>
      </c>
      <c r="G50" t="n">
        <v>53.51</v>
      </c>
      <c r="H50" t="n">
        <v>0.72</v>
      </c>
      <c r="I50" t="n">
        <v>10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152.27</v>
      </c>
      <c r="Q50" t="n">
        <v>446.31</v>
      </c>
      <c r="R50" t="n">
        <v>36.98</v>
      </c>
      <c r="S50" t="n">
        <v>28.73</v>
      </c>
      <c r="T50" t="n">
        <v>3443.76</v>
      </c>
      <c r="U50" t="n">
        <v>0.78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152.2248437454668</v>
      </c>
      <c r="AB50" t="n">
        <v>208.2807468985912</v>
      </c>
      <c r="AC50" t="n">
        <v>188.4027247385133</v>
      </c>
      <c r="AD50" t="n">
        <v>152224.8437454668</v>
      </c>
      <c r="AE50" t="n">
        <v>208280.7468985912</v>
      </c>
      <c r="AF50" t="n">
        <v>6.377233102986053e-06</v>
      </c>
      <c r="AG50" t="n">
        <v>4.810956790123457</v>
      </c>
      <c r="AH50" t="n">
        <v>188402.7247385133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7.9817</v>
      </c>
      <c r="E51" t="n">
        <v>12.53</v>
      </c>
      <c r="F51" t="n">
        <v>8.98</v>
      </c>
      <c r="G51" t="n">
        <v>53.86</v>
      </c>
      <c r="H51" t="n">
        <v>0.73</v>
      </c>
      <c r="I51" t="n">
        <v>10</v>
      </c>
      <c r="J51" t="n">
        <v>323.34</v>
      </c>
      <c r="K51" t="n">
        <v>61.82</v>
      </c>
      <c r="L51" t="n">
        <v>13.25</v>
      </c>
      <c r="M51" t="n">
        <v>8</v>
      </c>
      <c r="N51" t="n">
        <v>98.27</v>
      </c>
      <c r="O51" t="n">
        <v>40112.54</v>
      </c>
      <c r="P51" t="n">
        <v>153.03</v>
      </c>
      <c r="Q51" t="n">
        <v>446.27</v>
      </c>
      <c r="R51" t="n">
        <v>39.08</v>
      </c>
      <c r="S51" t="n">
        <v>28.73</v>
      </c>
      <c r="T51" t="n">
        <v>4497.3</v>
      </c>
      <c r="U51" t="n">
        <v>0.74</v>
      </c>
      <c r="V51" t="n">
        <v>0.91</v>
      </c>
      <c r="W51" t="n">
        <v>0.09</v>
      </c>
      <c r="X51" t="n">
        <v>0.26</v>
      </c>
      <c r="Y51" t="n">
        <v>1</v>
      </c>
      <c r="Z51" t="n">
        <v>10</v>
      </c>
      <c r="AA51" t="n">
        <v>152.8460498760584</v>
      </c>
      <c r="AB51" t="n">
        <v>209.1307085321464</v>
      </c>
      <c r="AC51" t="n">
        <v>189.1715672266909</v>
      </c>
      <c r="AD51" t="n">
        <v>152846.0498760584</v>
      </c>
      <c r="AE51" t="n">
        <v>209130.7085321464</v>
      </c>
      <c r="AF51" t="n">
        <v>6.348044679500122e-06</v>
      </c>
      <c r="AG51" t="n">
        <v>4.834104938271604</v>
      </c>
      <c r="AH51" t="n">
        <v>189171.5672266909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7.9591</v>
      </c>
      <c r="E52" t="n">
        <v>12.56</v>
      </c>
      <c r="F52" t="n">
        <v>9.01</v>
      </c>
      <c r="G52" t="n">
        <v>54.07</v>
      </c>
      <c r="H52" t="n">
        <v>0.74</v>
      </c>
      <c r="I52" t="n">
        <v>10</v>
      </c>
      <c r="J52" t="n">
        <v>323.91</v>
      </c>
      <c r="K52" t="n">
        <v>61.82</v>
      </c>
      <c r="L52" t="n">
        <v>13.5</v>
      </c>
      <c r="M52" t="n">
        <v>8</v>
      </c>
      <c r="N52" t="n">
        <v>98.59</v>
      </c>
      <c r="O52" t="n">
        <v>40183.11</v>
      </c>
      <c r="P52" t="n">
        <v>153.16</v>
      </c>
      <c r="Q52" t="n">
        <v>446.29</v>
      </c>
      <c r="R52" t="n">
        <v>40.24</v>
      </c>
      <c r="S52" t="n">
        <v>28.73</v>
      </c>
      <c r="T52" t="n">
        <v>5073.85</v>
      </c>
      <c r="U52" t="n">
        <v>0.71</v>
      </c>
      <c r="V52" t="n">
        <v>0.9</v>
      </c>
      <c r="W52" t="n">
        <v>0.1</v>
      </c>
      <c r="X52" t="n">
        <v>0.29</v>
      </c>
      <c r="Y52" t="n">
        <v>1</v>
      </c>
      <c r="Z52" t="n">
        <v>10</v>
      </c>
      <c r="AA52" t="n">
        <v>153.1163047110748</v>
      </c>
      <c r="AB52" t="n">
        <v>209.5004831202176</v>
      </c>
      <c r="AC52" t="n">
        <v>189.5060510470585</v>
      </c>
      <c r="AD52" t="n">
        <v>153116.3047110748</v>
      </c>
      <c r="AE52" t="n">
        <v>209500.4831202175</v>
      </c>
      <c r="AF52" t="n">
        <v>6.330070336972001e-06</v>
      </c>
      <c r="AG52" t="n">
        <v>4.84567901234568</v>
      </c>
      <c r="AH52" t="n">
        <v>189506.0510470585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8.038600000000001</v>
      </c>
      <c r="E53" t="n">
        <v>12.44</v>
      </c>
      <c r="F53" t="n">
        <v>8.94</v>
      </c>
      <c r="G53" t="n">
        <v>59.62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151.7</v>
      </c>
      <c r="Q53" t="n">
        <v>446.28</v>
      </c>
      <c r="R53" t="n">
        <v>37.87</v>
      </c>
      <c r="S53" t="n">
        <v>28.73</v>
      </c>
      <c r="T53" t="n">
        <v>3894</v>
      </c>
      <c r="U53" t="n">
        <v>0.76</v>
      </c>
      <c r="V53" t="n">
        <v>0.91</v>
      </c>
      <c r="W53" t="n">
        <v>0.09</v>
      </c>
      <c r="X53" t="n">
        <v>0.22</v>
      </c>
      <c r="Y53" t="n">
        <v>1</v>
      </c>
      <c r="Z53" t="n">
        <v>10</v>
      </c>
      <c r="AA53" t="n">
        <v>151.9335515734022</v>
      </c>
      <c r="AB53" t="n">
        <v>207.8821880978689</v>
      </c>
      <c r="AC53" t="n">
        <v>188.0422038303511</v>
      </c>
      <c r="AD53" t="n">
        <v>151933.5515734022</v>
      </c>
      <c r="AE53" t="n">
        <v>207882.1880978689</v>
      </c>
      <c r="AF53" t="n">
        <v>6.393298665776675e-06</v>
      </c>
      <c r="AG53" t="n">
        <v>4.799382716049383</v>
      </c>
      <c r="AH53" t="n">
        <v>188042.2038303511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8.032299999999999</v>
      </c>
      <c r="E54" t="n">
        <v>12.45</v>
      </c>
      <c r="F54" t="n">
        <v>8.949999999999999</v>
      </c>
      <c r="G54" t="n">
        <v>59.68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151.82</v>
      </c>
      <c r="Q54" t="n">
        <v>446.27</v>
      </c>
      <c r="R54" t="n">
        <v>38.27</v>
      </c>
      <c r="S54" t="n">
        <v>28.73</v>
      </c>
      <c r="T54" t="n">
        <v>4093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152.0356073769002</v>
      </c>
      <c r="AB54" t="n">
        <v>208.0218253505991</v>
      </c>
      <c r="AC54" t="n">
        <v>188.1685142996628</v>
      </c>
      <c r="AD54" t="n">
        <v>152035.6073769002</v>
      </c>
      <c r="AE54" t="n">
        <v>208021.8253505991</v>
      </c>
      <c r="AF54" t="n">
        <v>6.388288118965737e-06</v>
      </c>
      <c r="AG54" t="n">
        <v>4.80324074074074</v>
      </c>
      <c r="AH54" t="n">
        <v>188168.5142996628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8.038</v>
      </c>
      <c r="E55" t="n">
        <v>12.44</v>
      </c>
      <c r="F55" t="n">
        <v>8.94</v>
      </c>
      <c r="G55" t="n">
        <v>59.62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151.53</v>
      </c>
      <c r="Q55" t="n">
        <v>446.27</v>
      </c>
      <c r="R55" t="n">
        <v>37.87</v>
      </c>
      <c r="S55" t="n">
        <v>28.73</v>
      </c>
      <c r="T55" t="n">
        <v>3893.78</v>
      </c>
      <c r="U55" t="n">
        <v>0.76</v>
      </c>
      <c r="V55" t="n">
        <v>0.91</v>
      </c>
      <c r="W55" t="n">
        <v>0.1</v>
      </c>
      <c r="X55" t="n">
        <v>0.22</v>
      </c>
      <c r="Y55" t="n">
        <v>1</v>
      </c>
      <c r="Z55" t="n">
        <v>10</v>
      </c>
      <c r="AA55" t="n">
        <v>151.8869864163757</v>
      </c>
      <c r="AB55" t="n">
        <v>207.8184755957155</v>
      </c>
      <c r="AC55" t="n">
        <v>187.984571959982</v>
      </c>
      <c r="AD55" t="n">
        <v>151886.9864163757</v>
      </c>
      <c r="AE55" t="n">
        <v>207818.4755957155</v>
      </c>
      <c r="AF55" t="n">
        <v>6.392821470842299e-06</v>
      </c>
      <c r="AG55" t="n">
        <v>4.799382716049383</v>
      </c>
      <c r="AH55" t="n">
        <v>187984.571959982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8.029400000000001</v>
      </c>
      <c r="E56" t="n">
        <v>12.45</v>
      </c>
      <c r="F56" t="n">
        <v>8.960000000000001</v>
      </c>
      <c r="G56" t="n">
        <v>59.71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152.12</v>
      </c>
      <c r="Q56" t="n">
        <v>446.28</v>
      </c>
      <c r="R56" t="n">
        <v>38.4</v>
      </c>
      <c r="S56" t="n">
        <v>28.73</v>
      </c>
      <c r="T56" t="n">
        <v>4162.23</v>
      </c>
      <c r="U56" t="n">
        <v>0.75</v>
      </c>
      <c r="V56" t="n">
        <v>0.91</v>
      </c>
      <c r="W56" t="n">
        <v>0.09</v>
      </c>
      <c r="X56" t="n">
        <v>0.24</v>
      </c>
      <c r="Y56" t="n">
        <v>1</v>
      </c>
      <c r="Z56" t="n">
        <v>10</v>
      </c>
      <c r="AA56" t="n">
        <v>152.165929917883</v>
      </c>
      <c r="AB56" t="n">
        <v>208.2001384005964</v>
      </c>
      <c r="AC56" t="n">
        <v>188.3298094024323</v>
      </c>
      <c r="AD56" t="n">
        <v>152165.929917883</v>
      </c>
      <c r="AE56" t="n">
        <v>208200.1384005964</v>
      </c>
      <c r="AF56" t="n">
        <v>6.385981676782926e-06</v>
      </c>
      <c r="AG56" t="n">
        <v>4.80324074074074</v>
      </c>
      <c r="AH56" t="n">
        <v>188329.8094024324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8.0312</v>
      </c>
      <c r="E57" t="n">
        <v>12.45</v>
      </c>
      <c r="F57" t="n">
        <v>8.949999999999999</v>
      </c>
      <c r="G57" t="n">
        <v>59.69</v>
      </c>
      <c r="H57" t="n">
        <v>0.8</v>
      </c>
      <c r="I57" t="n">
        <v>9</v>
      </c>
      <c r="J57" t="n">
        <v>326.79</v>
      </c>
      <c r="K57" t="n">
        <v>61.82</v>
      </c>
      <c r="L57" t="n">
        <v>14.75</v>
      </c>
      <c r="M57" t="n">
        <v>7</v>
      </c>
      <c r="N57" t="n">
        <v>100.22</v>
      </c>
      <c r="O57" t="n">
        <v>40538.25</v>
      </c>
      <c r="P57" t="n">
        <v>151.62</v>
      </c>
      <c r="Q57" t="n">
        <v>446.28</v>
      </c>
      <c r="R57" t="n">
        <v>38.26</v>
      </c>
      <c r="S57" t="n">
        <v>28.73</v>
      </c>
      <c r="T57" t="n">
        <v>4089.55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151.9838087632259</v>
      </c>
      <c r="AB57" t="n">
        <v>207.9509522021764</v>
      </c>
      <c r="AC57" t="n">
        <v>188.1044051850545</v>
      </c>
      <c r="AD57" t="n">
        <v>151983.8087632259</v>
      </c>
      <c r="AE57" t="n">
        <v>207950.9522021764</v>
      </c>
      <c r="AF57" t="n">
        <v>6.38741326158605e-06</v>
      </c>
      <c r="AG57" t="n">
        <v>4.80324074074074</v>
      </c>
      <c r="AH57" t="n">
        <v>188104.4051850545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8.0259</v>
      </c>
      <c r="E58" t="n">
        <v>12.46</v>
      </c>
      <c r="F58" t="n">
        <v>8.960000000000001</v>
      </c>
      <c r="G58" t="n">
        <v>59.75</v>
      </c>
      <c r="H58" t="n">
        <v>0.82</v>
      </c>
      <c r="I58" t="n">
        <v>9</v>
      </c>
      <c r="J58" t="n">
        <v>327.37</v>
      </c>
      <c r="K58" t="n">
        <v>61.82</v>
      </c>
      <c r="L58" t="n">
        <v>15</v>
      </c>
      <c r="M58" t="n">
        <v>7</v>
      </c>
      <c r="N58" t="n">
        <v>100.55</v>
      </c>
      <c r="O58" t="n">
        <v>40609.74</v>
      </c>
      <c r="P58" t="n">
        <v>151.64</v>
      </c>
      <c r="Q58" t="n">
        <v>446.27</v>
      </c>
      <c r="R58" t="n">
        <v>38.6</v>
      </c>
      <c r="S58" t="n">
        <v>28.73</v>
      </c>
      <c r="T58" t="n">
        <v>4259.74</v>
      </c>
      <c r="U58" t="n">
        <v>0.74</v>
      </c>
      <c r="V58" t="n">
        <v>0.91</v>
      </c>
      <c r="W58" t="n">
        <v>0.09</v>
      </c>
      <c r="X58" t="n">
        <v>0.24</v>
      </c>
      <c r="Y58" t="n">
        <v>1</v>
      </c>
      <c r="Z58" t="n">
        <v>10</v>
      </c>
      <c r="AA58" t="n">
        <v>152.0481851676063</v>
      </c>
      <c r="AB58" t="n">
        <v>208.039034838736</v>
      </c>
      <c r="AC58" t="n">
        <v>188.1840813384056</v>
      </c>
      <c r="AD58" t="n">
        <v>152048.1851676063</v>
      </c>
      <c r="AE58" t="n">
        <v>208039.034838736</v>
      </c>
      <c r="AF58" t="n">
        <v>6.383198039665738e-06</v>
      </c>
      <c r="AG58" t="n">
        <v>4.807098765432099</v>
      </c>
      <c r="AH58" t="n">
        <v>188184.0813384056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8.0345</v>
      </c>
      <c r="E59" t="n">
        <v>12.45</v>
      </c>
      <c r="F59" t="n">
        <v>8.949999999999999</v>
      </c>
      <c r="G59" t="n">
        <v>59.66</v>
      </c>
      <c r="H59" t="n">
        <v>0.83</v>
      </c>
      <c r="I59" t="n">
        <v>9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151.02</v>
      </c>
      <c r="Q59" t="n">
        <v>446.27</v>
      </c>
      <c r="R59" t="n">
        <v>38.05</v>
      </c>
      <c r="S59" t="n">
        <v>28.73</v>
      </c>
      <c r="T59" t="n">
        <v>3985.05</v>
      </c>
      <c r="U59" t="n">
        <v>0.76</v>
      </c>
      <c r="V59" t="n">
        <v>0.91</v>
      </c>
      <c r="W59" t="n">
        <v>0.1</v>
      </c>
      <c r="X59" t="n">
        <v>0.23</v>
      </c>
      <c r="Y59" t="n">
        <v>1</v>
      </c>
      <c r="Z59" t="n">
        <v>10</v>
      </c>
      <c r="AA59" t="n">
        <v>151.7779226609757</v>
      </c>
      <c r="AB59" t="n">
        <v>207.6692497540241</v>
      </c>
      <c r="AC59" t="n">
        <v>187.8495880231818</v>
      </c>
      <c r="AD59" t="n">
        <v>151777.9226609757</v>
      </c>
      <c r="AE59" t="n">
        <v>207669.2497540241</v>
      </c>
      <c r="AF59" t="n">
        <v>6.390037833725111e-06</v>
      </c>
      <c r="AG59" t="n">
        <v>4.80324074074074</v>
      </c>
      <c r="AH59" t="n">
        <v>187849.5880231818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8.091900000000001</v>
      </c>
      <c r="E60" t="n">
        <v>12.36</v>
      </c>
      <c r="F60" t="n">
        <v>8.92</v>
      </c>
      <c r="G60" t="n">
        <v>66.87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150.19</v>
      </c>
      <c r="Q60" t="n">
        <v>446.27</v>
      </c>
      <c r="R60" t="n">
        <v>36.96</v>
      </c>
      <c r="S60" t="n">
        <v>28.73</v>
      </c>
      <c r="T60" t="n">
        <v>3443.88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151.0421878186445</v>
      </c>
      <c r="AB60" t="n">
        <v>206.6625848844165</v>
      </c>
      <c r="AC60" t="n">
        <v>186.9389978358662</v>
      </c>
      <c r="AD60" t="n">
        <v>151042.1878186445</v>
      </c>
      <c r="AE60" t="n">
        <v>206662.5848844165</v>
      </c>
      <c r="AF60" t="n">
        <v>6.435689482446977e-06</v>
      </c>
      <c r="AG60" t="n">
        <v>4.768518518518518</v>
      </c>
      <c r="AH60" t="n">
        <v>186938.9978358662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8.0915</v>
      </c>
      <c r="E61" t="n">
        <v>12.36</v>
      </c>
      <c r="F61" t="n">
        <v>8.92</v>
      </c>
      <c r="G61" t="n">
        <v>66.88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149.99</v>
      </c>
      <c r="Q61" t="n">
        <v>446.27</v>
      </c>
      <c r="R61" t="n">
        <v>37.1</v>
      </c>
      <c r="S61" t="n">
        <v>28.73</v>
      </c>
      <c r="T61" t="n">
        <v>3515.97</v>
      </c>
      <c r="U61" t="n">
        <v>0.77</v>
      </c>
      <c r="V61" t="n">
        <v>0.91</v>
      </c>
      <c r="W61" t="n">
        <v>0.09</v>
      </c>
      <c r="X61" t="n">
        <v>0.2</v>
      </c>
      <c r="Y61" t="n">
        <v>1</v>
      </c>
      <c r="Z61" t="n">
        <v>10</v>
      </c>
      <c r="AA61" t="n">
        <v>150.9853998458178</v>
      </c>
      <c r="AB61" t="n">
        <v>206.5848850746865</v>
      </c>
      <c r="AC61" t="n">
        <v>186.8687135869245</v>
      </c>
      <c r="AD61" t="n">
        <v>150985.3998458178</v>
      </c>
      <c r="AE61" t="n">
        <v>206584.8850746865</v>
      </c>
      <c r="AF61" t="n">
        <v>6.435371352490727e-06</v>
      </c>
      <c r="AG61" t="n">
        <v>4.768518518518518</v>
      </c>
      <c r="AH61" t="n">
        <v>186868.7135869245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8.0884</v>
      </c>
      <c r="E62" t="n">
        <v>12.36</v>
      </c>
      <c r="F62" t="n">
        <v>8.92</v>
      </c>
      <c r="G62" t="n">
        <v>66.91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150.14</v>
      </c>
      <c r="Q62" t="n">
        <v>446.29</v>
      </c>
      <c r="R62" t="n">
        <v>37.11</v>
      </c>
      <c r="S62" t="n">
        <v>28.73</v>
      </c>
      <c r="T62" t="n">
        <v>3519.86</v>
      </c>
      <c r="U62" t="n">
        <v>0.77</v>
      </c>
      <c r="V62" t="n">
        <v>0.91</v>
      </c>
      <c r="W62" t="n">
        <v>0.09</v>
      </c>
      <c r="X62" t="n">
        <v>0.2</v>
      </c>
      <c r="Y62" t="n">
        <v>1</v>
      </c>
      <c r="Z62" t="n">
        <v>10</v>
      </c>
      <c r="AA62" t="n">
        <v>151.0534481494588</v>
      </c>
      <c r="AB62" t="n">
        <v>206.6779917658073</v>
      </c>
      <c r="AC62" t="n">
        <v>186.9529343061209</v>
      </c>
      <c r="AD62" t="n">
        <v>151053.4481494588</v>
      </c>
      <c r="AE62" t="n">
        <v>206677.9917658074</v>
      </c>
      <c r="AF62" t="n">
        <v>6.43290584532979e-06</v>
      </c>
      <c r="AG62" t="n">
        <v>4.768518518518518</v>
      </c>
      <c r="AH62" t="n">
        <v>186952.9343061209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8.101000000000001</v>
      </c>
      <c r="E63" t="n">
        <v>12.34</v>
      </c>
      <c r="F63" t="n">
        <v>8.9</v>
      </c>
      <c r="G63" t="n">
        <v>66.77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149.71</v>
      </c>
      <c r="Q63" t="n">
        <v>446.27</v>
      </c>
      <c r="R63" t="n">
        <v>36.48</v>
      </c>
      <c r="S63" t="n">
        <v>28.73</v>
      </c>
      <c r="T63" t="n">
        <v>3206.94</v>
      </c>
      <c r="U63" t="n">
        <v>0.79</v>
      </c>
      <c r="V63" t="n">
        <v>0.91</v>
      </c>
      <c r="W63" t="n">
        <v>0.09</v>
      </c>
      <c r="X63" t="n">
        <v>0.18</v>
      </c>
      <c r="Y63" t="n">
        <v>1</v>
      </c>
      <c r="Z63" t="n">
        <v>10</v>
      </c>
      <c r="AA63" t="n">
        <v>150.7957096572223</v>
      </c>
      <c r="AB63" t="n">
        <v>206.3253425901097</v>
      </c>
      <c r="AC63" t="n">
        <v>186.6339414728055</v>
      </c>
      <c r="AD63" t="n">
        <v>150795.7096572223</v>
      </c>
      <c r="AE63" t="n">
        <v>206325.3425901097</v>
      </c>
      <c r="AF63" t="n">
        <v>6.442926938951663e-06</v>
      </c>
      <c r="AG63" t="n">
        <v>4.760802469135802</v>
      </c>
      <c r="AH63" t="n">
        <v>186633.9414728055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8.0997</v>
      </c>
      <c r="E64" t="n">
        <v>12.35</v>
      </c>
      <c r="F64" t="n">
        <v>8.9</v>
      </c>
      <c r="G64" t="n">
        <v>66.78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149.54</v>
      </c>
      <c r="Q64" t="n">
        <v>446.27</v>
      </c>
      <c r="R64" t="n">
        <v>36.52</v>
      </c>
      <c r="S64" t="n">
        <v>28.73</v>
      </c>
      <c r="T64" t="n">
        <v>3223.27</v>
      </c>
      <c r="U64" t="n">
        <v>0.79</v>
      </c>
      <c r="V64" t="n">
        <v>0.91</v>
      </c>
      <c r="W64" t="n">
        <v>0.1</v>
      </c>
      <c r="X64" t="n">
        <v>0.18</v>
      </c>
      <c r="Y64" t="n">
        <v>1</v>
      </c>
      <c r="Z64" t="n">
        <v>10</v>
      </c>
      <c r="AA64" t="n">
        <v>150.7546286446451</v>
      </c>
      <c r="AB64" t="n">
        <v>206.2691337363353</v>
      </c>
      <c r="AC64" t="n">
        <v>186.5830971131457</v>
      </c>
      <c r="AD64" t="n">
        <v>150754.6286446451</v>
      </c>
      <c r="AE64" t="n">
        <v>206269.1337363353</v>
      </c>
      <c r="AF64" t="n">
        <v>6.441893016593851e-06</v>
      </c>
      <c r="AG64" t="n">
        <v>4.764660493827161</v>
      </c>
      <c r="AH64" t="n">
        <v>186583.0971131457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8.1218</v>
      </c>
      <c r="E65" t="n">
        <v>12.31</v>
      </c>
      <c r="F65" t="n">
        <v>8.869999999999999</v>
      </c>
      <c r="G65" t="n">
        <v>66.53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148.4</v>
      </c>
      <c r="Q65" t="n">
        <v>446.27</v>
      </c>
      <c r="R65" t="n">
        <v>35.36</v>
      </c>
      <c r="S65" t="n">
        <v>28.73</v>
      </c>
      <c r="T65" t="n">
        <v>2646.24</v>
      </c>
      <c r="U65" t="n">
        <v>0.8100000000000001</v>
      </c>
      <c r="V65" t="n">
        <v>0.92</v>
      </c>
      <c r="W65" t="n">
        <v>0.09</v>
      </c>
      <c r="X65" t="n">
        <v>0.15</v>
      </c>
      <c r="Y65" t="n">
        <v>1</v>
      </c>
      <c r="Z65" t="n">
        <v>10</v>
      </c>
      <c r="AA65" t="n">
        <v>150.1985437322734</v>
      </c>
      <c r="AB65" t="n">
        <v>205.5082738264938</v>
      </c>
      <c r="AC65" t="n">
        <v>185.8948526052256</v>
      </c>
      <c r="AD65" t="n">
        <v>150198.5437322734</v>
      </c>
      <c r="AE65" t="n">
        <v>205508.2738264938</v>
      </c>
      <c r="AF65" t="n">
        <v>6.459469696676659e-06</v>
      </c>
      <c r="AG65" t="n">
        <v>4.749228395061729</v>
      </c>
      <c r="AH65" t="n">
        <v>185894.8526052256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8.1096</v>
      </c>
      <c r="E66" t="n">
        <v>12.33</v>
      </c>
      <c r="F66" t="n">
        <v>8.890000000000001</v>
      </c>
      <c r="G66" t="n">
        <v>66.67</v>
      </c>
      <c r="H66" t="n">
        <v>0.91</v>
      </c>
      <c r="I66" t="n">
        <v>8</v>
      </c>
      <c r="J66" t="n">
        <v>332.05</v>
      </c>
      <c r="K66" t="n">
        <v>61.82</v>
      </c>
      <c r="L66" t="n">
        <v>17</v>
      </c>
      <c r="M66" t="n">
        <v>6</v>
      </c>
      <c r="N66" t="n">
        <v>103.23</v>
      </c>
      <c r="O66" t="n">
        <v>41187.41</v>
      </c>
      <c r="P66" t="n">
        <v>148.38</v>
      </c>
      <c r="Q66" t="n">
        <v>446.27</v>
      </c>
      <c r="R66" t="n">
        <v>36.17</v>
      </c>
      <c r="S66" t="n">
        <v>28.73</v>
      </c>
      <c r="T66" t="n">
        <v>3049.07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150.3175241636048</v>
      </c>
      <c r="AB66" t="n">
        <v>205.6710681016875</v>
      </c>
      <c r="AC66" t="n">
        <v>186.0421100232781</v>
      </c>
      <c r="AD66" t="n">
        <v>150317.5241636048</v>
      </c>
      <c r="AE66" t="n">
        <v>205671.0681016875</v>
      </c>
      <c r="AF66" t="n">
        <v>6.449766733011035e-06</v>
      </c>
      <c r="AG66" t="n">
        <v>4.756944444444445</v>
      </c>
      <c r="AH66" t="n">
        <v>186042.1100232781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8.0808</v>
      </c>
      <c r="E67" t="n">
        <v>12.38</v>
      </c>
      <c r="F67" t="n">
        <v>8.93</v>
      </c>
      <c r="G67" t="n">
        <v>67</v>
      </c>
      <c r="H67" t="n">
        <v>0.92</v>
      </c>
      <c r="I67" t="n">
        <v>8</v>
      </c>
      <c r="J67" t="n">
        <v>332.64</v>
      </c>
      <c r="K67" t="n">
        <v>61.82</v>
      </c>
      <c r="L67" t="n">
        <v>17.25</v>
      </c>
      <c r="M67" t="n">
        <v>6</v>
      </c>
      <c r="N67" t="n">
        <v>103.57</v>
      </c>
      <c r="O67" t="n">
        <v>41260.35</v>
      </c>
      <c r="P67" t="n">
        <v>148.91</v>
      </c>
      <c r="Q67" t="n">
        <v>446.29</v>
      </c>
      <c r="R67" t="n">
        <v>37.73</v>
      </c>
      <c r="S67" t="n">
        <v>28.73</v>
      </c>
      <c r="T67" t="n">
        <v>3831.76</v>
      </c>
      <c r="U67" t="n">
        <v>0.76</v>
      </c>
      <c r="V67" t="n">
        <v>0.91</v>
      </c>
      <c r="W67" t="n">
        <v>0.09</v>
      </c>
      <c r="X67" t="n">
        <v>0.21</v>
      </c>
      <c r="Y67" t="n">
        <v>1</v>
      </c>
      <c r="Z67" t="n">
        <v>10</v>
      </c>
      <c r="AA67" t="n">
        <v>150.7598861783664</v>
      </c>
      <c r="AB67" t="n">
        <v>206.2763273259188</v>
      </c>
      <c r="AC67" t="n">
        <v>186.5896041566356</v>
      </c>
      <c r="AD67" t="n">
        <v>150759.8861783664</v>
      </c>
      <c r="AE67" t="n">
        <v>206276.3273259188</v>
      </c>
      <c r="AF67" t="n">
        <v>6.42686137616104e-06</v>
      </c>
      <c r="AG67" t="n">
        <v>4.776234567901235</v>
      </c>
      <c r="AH67" t="n">
        <v>186589.6041566356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8.0748</v>
      </c>
      <c r="E68" t="n">
        <v>12.38</v>
      </c>
      <c r="F68" t="n">
        <v>8.94</v>
      </c>
      <c r="G68" t="n">
        <v>67.06999999999999</v>
      </c>
      <c r="H68" t="n">
        <v>0.9399999999999999</v>
      </c>
      <c r="I68" t="n">
        <v>8</v>
      </c>
      <c r="J68" t="n">
        <v>333.24</v>
      </c>
      <c r="K68" t="n">
        <v>61.82</v>
      </c>
      <c r="L68" t="n">
        <v>17.5</v>
      </c>
      <c r="M68" t="n">
        <v>6</v>
      </c>
      <c r="N68" t="n">
        <v>103.92</v>
      </c>
      <c r="O68" t="n">
        <v>41333.46</v>
      </c>
      <c r="P68" t="n">
        <v>148.52</v>
      </c>
      <c r="Q68" t="n">
        <v>446.27</v>
      </c>
      <c r="R68" t="n">
        <v>37.9</v>
      </c>
      <c r="S68" t="n">
        <v>28.73</v>
      </c>
      <c r="T68" t="n">
        <v>3914.59</v>
      </c>
      <c r="U68" t="n">
        <v>0.76</v>
      </c>
      <c r="V68" t="n">
        <v>0.91</v>
      </c>
      <c r="W68" t="n">
        <v>0.09</v>
      </c>
      <c r="X68" t="n">
        <v>0.22</v>
      </c>
      <c r="Y68" t="n">
        <v>1</v>
      </c>
      <c r="Z68" t="n">
        <v>10</v>
      </c>
      <c r="AA68" t="n">
        <v>150.705488607433</v>
      </c>
      <c r="AB68" t="n">
        <v>206.2018981695164</v>
      </c>
      <c r="AC68" t="n">
        <v>186.5222784144582</v>
      </c>
      <c r="AD68" t="n">
        <v>150705.488607433</v>
      </c>
      <c r="AE68" t="n">
        <v>206201.8981695164</v>
      </c>
      <c r="AF68" t="n">
        <v>6.422089426817291e-06</v>
      </c>
      <c r="AG68" t="n">
        <v>4.776234567901235</v>
      </c>
      <c r="AH68" t="n">
        <v>186522.2784144582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8.148899999999999</v>
      </c>
      <c r="E69" t="n">
        <v>12.27</v>
      </c>
      <c r="F69" t="n">
        <v>8.890000000000001</v>
      </c>
      <c r="G69" t="n">
        <v>76.16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147.74</v>
      </c>
      <c r="Q69" t="n">
        <v>446.3</v>
      </c>
      <c r="R69" t="n">
        <v>36.01</v>
      </c>
      <c r="S69" t="n">
        <v>28.73</v>
      </c>
      <c r="T69" t="n">
        <v>2975.38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149.838928238744</v>
      </c>
      <c r="AB69" t="n">
        <v>205.0162320431312</v>
      </c>
      <c r="AC69" t="n">
        <v>185.449770599082</v>
      </c>
      <c r="AD69" t="n">
        <v>149838.928238744</v>
      </c>
      <c r="AE69" t="n">
        <v>205016.2320431312</v>
      </c>
      <c r="AF69" t="n">
        <v>6.481023001212592e-06</v>
      </c>
      <c r="AG69" t="n">
        <v>4.733796296296296</v>
      </c>
      <c r="AH69" t="n">
        <v>185449.770599082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8.145899999999999</v>
      </c>
      <c r="E70" t="n">
        <v>12.28</v>
      </c>
      <c r="F70" t="n">
        <v>8.890000000000001</v>
      </c>
      <c r="G70" t="n">
        <v>76.2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147.7</v>
      </c>
      <c r="Q70" t="n">
        <v>446.27</v>
      </c>
      <c r="R70" t="n">
        <v>36.18</v>
      </c>
      <c r="S70" t="n">
        <v>28.73</v>
      </c>
      <c r="T70" t="n">
        <v>3059.93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149.8489170126304</v>
      </c>
      <c r="AB70" t="n">
        <v>205.0298991242363</v>
      </c>
      <c r="AC70" t="n">
        <v>185.4621333131483</v>
      </c>
      <c r="AD70" t="n">
        <v>149848.9170126304</v>
      </c>
      <c r="AE70" t="n">
        <v>205029.8991242363</v>
      </c>
      <c r="AF70" t="n">
        <v>6.478637026540717e-06</v>
      </c>
      <c r="AG70" t="n">
        <v>4.737654320987654</v>
      </c>
      <c r="AH70" t="n">
        <v>185462.1333131483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8.143000000000001</v>
      </c>
      <c r="E71" t="n">
        <v>12.28</v>
      </c>
      <c r="F71" t="n">
        <v>8.890000000000001</v>
      </c>
      <c r="G71" t="n">
        <v>76.23999999999999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147.73</v>
      </c>
      <c r="Q71" t="n">
        <v>446.27</v>
      </c>
      <c r="R71" t="n">
        <v>36.29</v>
      </c>
      <c r="S71" t="n">
        <v>28.73</v>
      </c>
      <c r="T71" t="n">
        <v>3114.85</v>
      </c>
      <c r="U71" t="n">
        <v>0.79</v>
      </c>
      <c r="V71" t="n">
        <v>0.92</v>
      </c>
      <c r="W71" t="n">
        <v>0.09</v>
      </c>
      <c r="X71" t="n">
        <v>0.17</v>
      </c>
      <c r="Y71" t="n">
        <v>1</v>
      </c>
      <c r="Z71" t="n">
        <v>10</v>
      </c>
      <c r="AA71" t="n">
        <v>149.8789753181905</v>
      </c>
      <c r="AB71" t="n">
        <v>205.0710262239824</v>
      </c>
      <c r="AC71" t="n">
        <v>185.4993353002169</v>
      </c>
      <c r="AD71" t="n">
        <v>149878.9753181905</v>
      </c>
      <c r="AE71" t="n">
        <v>205071.0262239824</v>
      </c>
      <c r="AF71" t="n">
        <v>6.476330584357905e-06</v>
      </c>
      <c r="AG71" t="n">
        <v>4.737654320987654</v>
      </c>
      <c r="AH71" t="n">
        <v>185499.3353002169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8.148999999999999</v>
      </c>
      <c r="E72" t="n">
        <v>12.27</v>
      </c>
      <c r="F72" t="n">
        <v>8.890000000000001</v>
      </c>
      <c r="G72" t="n">
        <v>76.16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147.58</v>
      </c>
      <c r="Q72" t="n">
        <v>446.27</v>
      </c>
      <c r="R72" t="n">
        <v>35.99</v>
      </c>
      <c r="S72" t="n">
        <v>28.73</v>
      </c>
      <c r="T72" t="n">
        <v>2965.75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149.7907111769663</v>
      </c>
      <c r="AB72" t="n">
        <v>204.9502593320204</v>
      </c>
      <c r="AC72" t="n">
        <v>185.3900942309263</v>
      </c>
      <c r="AD72" t="n">
        <v>149790.7111769663</v>
      </c>
      <c r="AE72" t="n">
        <v>204950.2593320204</v>
      </c>
      <c r="AF72" t="n">
        <v>6.481102533701653e-06</v>
      </c>
      <c r="AG72" t="n">
        <v>4.733796296296296</v>
      </c>
      <c r="AH72" t="n">
        <v>185390.0942309263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8.138199999999999</v>
      </c>
      <c r="E73" t="n">
        <v>12.29</v>
      </c>
      <c r="F73" t="n">
        <v>8.9</v>
      </c>
      <c r="G73" t="n">
        <v>76.3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147.87</v>
      </c>
      <c r="Q73" t="n">
        <v>446.3</v>
      </c>
      <c r="R73" t="n">
        <v>36.56</v>
      </c>
      <c r="S73" t="n">
        <v>28.73</v>
      </c>
      <c r="T73" t="n">
        <v>3248.02</v>
      </c>
      <c r="U73" t="n">
        <v>0.79</v>
      </c>
      <c r="V73" t="n">
        <v>0.92</v>
      </c>
      <c r="W73" t="n">
        <v>0.09</v>
      </c>
      <c r="X73" t="n">
        <v>0.18</v>
      </c>
      <c r="Y73" t="n">
        <v>1</v>
      </c>
      <c r="Z73" t="n">
        <v>10</v>
      </c>
      <c r="AA73" t="n">
        <v>149.9731061029843</v>
      </c>
      <c r="AB73" t="n">
        <v>205.1998201164943</v>
      </c>
      <c r="AC73" t="n">
        <v>185.6158372843909</v>
      </c>
      <c r="AD73" t="n">
        <v>149973.1061029843</v>
      </c>
      <c r="AE73" t="n">
        <v>205199.8201164943</v>
      </c>
      <c r="AF73" t="n">
        <v>6.472513024882905e-06</v>
      </c>
      <c r="AG73" t="n">
        <v>4.741512345679012</v>
      </c>
      <c r="AH73" t="n">
        <v>185615.8372843909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8.145200000000001</v>
      </c>
      <c r="E74" t="n">
        <v>12.28</v>
      </c>
      <c r="F74" t="n">
        <v>8.890000000000001</v>
      </c>
      <c r="G74" t="n">
        <v>76.20999999999999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147.71</v>
      </c>
      <c r="Q74" t="n">
        <v>446.28</v>
      </c>
      <c r="R74" t="n">
        <v>36.14</v>
      </c>
      <c r="S74" t="n">
        <v>28.73</v>
      </c>
      <c r="T74" t="n">
        <v>3040.56</v>
      </c>
      <c r="U74" t="n">
        <v>0.79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149.8569896550981</v>
      </c>
      <c r="AB74" t="n">
        <v>205.0409444698003</v>
      </c>
      <c r="AC74" t="n">
        <v>185.472124506434</v>
      </c>
      <c r="AD74" t="n">
        <v>149856.9896550981</v>
      </c>
      <c r="AE74" t="n">
        <v>205040.9444698003</v>
      </c>
      <c r="AF74" t="n">
        <v>6.47808029911728e-06</v>
      </c>
      <c r="AG74" t="n">
        <v>4.737654320987654</v>
      </c>
      <c r="AH74" t="n">
        <v>185472.124506434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8.1448</v>
      </c>
      <c r="E75" t="n">
        <v>12.28</v>
      </c>
      <c r="F75" t="n">
        <v>8.890000000000001</v>
      </c>
      <c r="G75" t="n">
        <v>76.20999999999999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147.41</v>
      </c>
      <c r="Q75" t="n">
        <v>446.27</v>
      </c>
      <c r="R75" t="n">
        <v>36.21</v>
      </c>
      <c r="S75" t="n">
        <v>28.73</v>
      </c>
      <c r="T75" t="n">
        <v>3073.48</v>
      </c>
      <c r="U75" t="n">
        <v>0.79</v>
      </c>
      <c r="V75" t="n">
        <v>0.92</v>
      </c>
      <c r="W75" t="n">
        <v>0.09</v>
      </c>
      <c r="X75" t="n">
        <v>0.17</v>
      </c>
      <c r="Y75" t="n">
        <v>1</v>
      </c>
      <c r="Z75" t="n">
        <v>10</v>
      </c>
      <c r="AA75" t="n">
        <v>149.7708194868201</v>
      </c>
      <c r="AB75" t="n">
        <v>204.923042644003</v>
      </c>
      <c r="AC75" t="n">
        <v>185.3654750654144</v>
      </c>
      <c r="AD75" t="n">
        <v>149770.8194868201</v>
      </c>
      <c r="AE75" t="n">
        <v>204923.042644003</v>
      </c>
      <c r="AF75" t="n">
        <v>6.47776216916103e-06</v>
      </c>
      <c r="AG75" t="n">
        <v>4.737654320987654</v>
      </c>
      <c r="AH75" t="n">
        <v>185365.4750654144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8.141299999999999</v>
      </c>
      <c r="E76" t="n">
        <v>12.28</v>
      </c>
      <c r="F76" t="n">
        <v>8.9</v>
      </c>
      <c r="G76" t="n">
        <v>76.26000000000001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147.03</v>
      </c>
      <c r="Q76" t="n">
        <v>446.27</v>
      </c>
      <c r="R76" t="n">
        <v>36.42</v>
      </c>
      <c r="S76" t="n">
        <v>28.73</v>
      </c>
      <c r="T76" t="n">
        <v>3182.41</v>
      </c>
      <c r="U76" t="n">
        <v>0.79</v>
      </c>
      <c r="V76" t="n">
        <v>0.92</v>
      </c>
      <c r="W76" t="n">
        <v>0.09</v>
      </c>
      <c r="X76" t="n">
        <v>0.18</v>
      </c>
      <c r="Y76" t="n">
        <v>1</v>
      </c>
      <c r="Z76" t="n">
        <v>10</v>
      </c>
      <c r="AA76" t="n">
        <v>149.7008976003576</v>
      </c>
      <c r="AB76" t="n">
        <v>204.8273724342092</v>
      </c>
      <c r="AC76" t="n">
        <v>185.2789354861693</v>
      </c>
      <c r="AD76" t="n">
        <v>149700.8976003577</v>
      </c>
      <c r="AE76" t="n">
        <v>204827.3724342092</v>
      </c>
      <c r="AF76" t="n">
        <v>6.474978532043842e-06</v>
      </c>
      <c r="AG76" t="n">
        <v>4.737654320987654</v>
      </c>
      <c r="AH76" t="n">
        <v>185278.9354861693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8.1494</v>
      </c>
      <c r="E77" t="n">
        <v>12.27</v>
      </c>
      <c r="F77" t="n">
        <v>8.880000000000001</v>
      </c>
      <c r="G77" t="n">
        <v>76.15000000000001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146.55</v>
      </c>
      <c r="Q77" t="n">
        <v>446.28</v>
      </c>
      <c r="R77" t="n">
        <v>35.93</v>
      </c>
      <c r="S77" t="n">
        <v>28.73</v>
      </c>
      <c r="T77" t="n">
        <v>2935.15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149.4646494453721</v>
      </c>
      <c r="AB77" t="n">
        <v>204.504127286025</v>
      </c>
      <c r="AC77" t="n">
        <v>184.9865404012504</v>
      </c>
      <c r="AD77" t="n">
        <v>149464.6494453721</v>
      </c>
      <c r="AE77" t="n">
        <v>204504.127286025</v>
      </c>
      <c r="AF77" t="n">
        <v>6.481420663657904e-06</v>
      </c>
      <c r="AG77" t="n">
        <v>4.733796296296296</v>
      </c>
      <c r="AH77" t="n">
        <v>184986.5404012504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8.1509</v>
      </c>
      <c r="E78" t="n">
        <v>12.27</v>
      </c>
      <c r="F78" t="n">
        <v>8.880000000000001</v>
      </c>
      <c r="G78" t="n">
        <v>76.14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146.6</v>
      </c>
      <c r="Q78" t="n">
        <v>446.31</v>
      </c>
      <c r="R78" t="n">
        <v>35.91</v>
      </c>
      <c r="S78" t="n">
        <v>28.73</v>
      </c>
      <c r="T78" t="n">
        <v>2926.16</v>
      </c>
      <c r="U78" t="n">
        <v>0.8</v>
      </c>
      <c r="V78" t="n">
        <v>0.92</v>
      </c>
      <c r="W78" t="n">
        <v>0.09</v>
      </c>
      <c r="X78" t="n">
        <v>0.16</v>
      </c>
      <c r="Y78" t="n">
        <v>1</v>
      </c>
      <c r="Z78" t="n">
        <v>10</v>
      </c>
      <c r="AA78" t="n">
        <v>149.4686290168486</v>
      </c>
      <c r="AB78" t="n">
        <v>204.5095723112856</v>
      </c>
      <c r="AC78" t="n">
        <v>184.9914657609422</v>
      </c>
      <c r="AD78" t="n">
        <v>149468.6290168486</v>
      </c>
      <c r="AE78" t="n">
        <v>204509.5723112856</v>
      </c>
      <c r="AF78" t="n">
        <v>6.48261365099384e-06</v>
      </c>
      <c r="AG78" t="n">
        <v>4.733796296296296</v>
      </c>
      <c r="AH78" t="n">
        <v>184991.4657609422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8.148300000000001</v>
      </c>
      <c r="E79" t="n">
        <v>12.27</v>
      </c>
      <c r="F79" t="n">
        <v>8.890000000000001</v>
      </c>
      <c r="G79" t="n">
        <v>76.17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145.98</v>
      </c>
      <c r="Q79" t="n">
        <v>446.27</v>
      </c>
      <c r="R79" t="n">
        <v>35.92</v>
      </c>
      <c r="S79" t="n">
        <v>28.73</v>
      </c>
      <c r="T79" t="n">
        <v>2928.64</v>
      </c>
      <c r="U79" t="n">
        <v>0.8</v>
      </c>
      <c r="V79" t="n">
        <v>0.92</v>
      </c>
      <c r="W79" t="n">
        <v>0.09</v>
      </c>
      <c r="X79" t="n">
        <v>0.17</v>
      </c>
      <c r="Y79" t="n">
        <v>1</v>
      </c>
      <c r="Z79" t="n">
        <v>10</v>
      </c>
      <c r="AA79" t="n">
        <v>149.3208817472266</v>
      </c>
      <c r="AB79" t="n">
        <v>204.3074179788393</v>
      </c>
      <c r="AC79" t="n">
        <v>184.8086047542591</v>
      </c>
      <c r="AD79" t="n">
        <v>149320.8817472266</v>
      </c>
      <c r="AE79" t="n">
        <v>204307.4179788393</v>
      </c>
      <c r="AF79" t="n">
        <v>6.480545806278217e-06</v>
      </c>
      <c r="AG79" t="n">
        <v>4.733796296296296</v>
      </c>
      <c r="AH79" t="n">
        <v>184808.6047542591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8.1677</v>
      </c>
      <c r="E80" t="n">
        <v>12.24</v>
      </c>
      <c r="F80" t="n">
        <v>8.859999999999999</v>
      </c>
      <c r="G80" t="n">
        <v>75.92</v>
      </c>
      <c r="H80" t="n">
        <v>1.07</v>
      </c>
      <c r="I80" t="n">
        <v>7</v>
      </c>
      <c r="J80" t="n">
        <v>340.46</v>
      </c>
      <c r="K80" t="n">
        <v>61.82</v>
      </c>
      <c r="L80" t="n">
        <v>20.5</v>
      </c>
      <c r="M80" t="n">
        <v>5</v>
      </c>
      <c r="N80" t="n">
        <v>108.14</v>
      </c>
      <c r="O80" t="n">
        <v>42224.35</v>
      </c>
      <c r="P80" t="n">
        <v>144.79</v>
      </c>
      <c r="Q80" t="n">
        <v>446.27</v>
      </c>
      <c r="R80" t="n">
        <v>34.93</v>
      </c>
      <c r="S80" t="n">
        <v>28.73</v>
      </c>
      <c r="T80" t="n">
        <v>2436.31</v>
      </c>
      <c r="U80" t="n">
        <v>0.82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148.7764501890105</v>
      </c>
      <c r="AB80" t="n">
        <v>203.5625027022632</v>
      </c>
      <c r="AC80" t="n">
        <v>184.1347831461841</v>
      </c>
      <c r="AD80" t="n">
        <v>148776.4501890105</v>
      </c>
      <c r="AE80" t="n">
        <v>203562.5027022632</v>
      </c>
      <c r="AF80" t="n">
        <v>6.495975109156338e-06</v>
      </c>
      <c r="AG80" t="n">
        <v>4.722222222222222</v>
      </c>
      <c r="AH80" t="n">
        <v>184134.7831461841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8.225</v>
      </c>
      <c r="E81" t="n">
        <v>12.16</v>
      </c>
      <c r="F81" t="n">
        <v>8.83</v>
      </c>
      <c r="G81" t="n">
        <v>88.28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144.38</v>
      </c>
      <c r="Q81" t="n">
        <v>446.27</v>
      </c>
      <c r="R81" t="n">
        <v>34.05</v>
      </c>
      <c r="S81" t="n">
        <v>28.73</v>
      </c>
      <c r="T81" t="n">
        <v>1998.72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148.1977820897239</v>
      </c>
      <c r="AB81" t="n">
        <v>202.7707434797848</v>
      </c>
      <c r="AC81" t="n">
        <v>183.4185883126577</v>
      </c>
      <c r="AD81" t="n">
        <v>148197.7820897239</v>
      </c>
      <c r="AE81" t="n">
        <v>202770.7434797848</v>
      </c>
      <c r="AF81" t="n">
        <v>6.54154722538914e-06</v>
      </c>
      <c r="AG81" t="n">
        <v>4.691358024691358</v>
      </c>
      <c r="AH81" t="n">
        <v>183418.5883126577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8.208500000000001</v>
      </c>
      <c r="E82" t="n">
        <v>12.18</v>
      </c>
      <c r="F82" t="n">
        <v>8.85</v>
      </c>
      <c r="G82" t="n">
        <v>88.52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144.77</v>
      </c>
      <c r="Q82" t="n">
        <v>446.28</v>
      </c>
      <c r="R82" t="n">
        <v>34.97</v>
      </c>
      <c r="S82" t="n">
        <v>28.73</v>
      </c>
      <c r="T82" t="n">
        <v>2459.97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148.4634042206199</v>
      </c>
      <c r="AB82" t="n">
        <v>203.134179397698</v>
      </c>
      <c r="AC82" t="n">
        <v>183.7473384166509</v>
      </c>
      <c r="AD82" t="n">
        <v>148463.4042206199</v>
      </c>
      <c r="AE82" t="n">
        <v>203134.179397698</v>
      </c>
      <c r="AF82" t="n">
        <v>6.528424364693831e-06</v>
      </c>
      <c r="AG82" t="n">
        <v>4.699074074074074</v>
      </c>
      <c r="AH82" t="n">
        <v>183747.3384166509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8.1906</v>
      </c>
      <c r="E83" t="n">
        <v>12.21</v>
      </c>
      <c r="F83" t="n">
        <v>8.880000000000001</v>
      </c>
      <c r="G83" t="n">
        <v>88.79000000000001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145.3</v>
      </c>
      <c r="Q83" t="n">
        <v>446.27</v>
      </c>
      <c r="R83" t="n">
        <v>35.91</v>
      </c>
      <c r="S83" t="n">
        <v>28.73</v>
      </c>
      <c r="T83" t="n">
        <v>2928.72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148.7987663762744</v>
      </c>
      <c r="AB83" t="n">
        <v>203.5930366941984</v>
      </c>
      <c r="AC83" t="n">
        <v>184.1624030167837</v>
      </c>
      <c r="AD83" t="n">
        <v>148798.7663762744</v>
      </c>
      <c r="AE83" t="n">
        <v>203593.0366941984</v>
      </c>
      <c r="AF83" t="n">
        <v>6.514188049151646e-06</v>
      </c>
      <c r="AG83" t="n">
        <v>4.710648148148149</v>
      </c>
      <c r="AH83" t="n">
        <v>184162.4030167837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8.197100000000001</v>
      </c>
      <c r="E84" t="n">
        <v>12.2</v>
      </c>
      <c r="F84" t="n">
        <v>8.869999999999999</v>
      </c>
      <c r="G84" t="n">
        <v>88.69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145.56</v>
      </c>
      <c r="Q84" t="n">
        <v>446.28</v>
      </c>
      <c r="R84" t="n">
        <v>35.45</v>
      </c>
      <c r="S84" t="n">
        <v>28.73</v>
      </c>
      <c r="T84" t="n">
        <v>2700.02</v>
      </c>
      <c r="U84" t="n">
        <v>0.8100000000000001</v>
      </c>
      <c r="V84" t="n">
        <v>0.92</v>
      </c>
      <c r="W84" t="n">
        <v>0.09</v>
      </c>
      <c r="X84" t="n">
        <v>0.15</v>
      </c>
      <c r="Y84" t="n">
        <v>1</v>
      </c>
      <c r="Z84" t="n">
        <v>10</v>
      </c>
      <c r="AA84" t="n">
        <v>148.8118717979738</v>
      </c>
      <c r="AB84" t="n">
        <v>203.6109681103379</v>
      </c>
      <c r="AC84" t="n">
        <v>184.1786230837337</v>
      </c>
      <c r="AD84" t="n">
        <v>148811.8717979738</v>
      </c>
      <c r="AE84" t="n">
        <v>203610.9681103379</v>
      </c>
      <c r="AF84" t="n">
        <v>6.519357660940709e-06</v>
      </c>
      <c r="AG84" t="n">
        <v>4.706790123456789</v>
      </c>
      <c r="AH84" t="n">
        <v>184178.6230837337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8.2074</v>
      </c>
      <c r="E85" t="n">
        <v>12.18</v>
      </c>
      <c r="F85" t="n">
        <v>8.85</v>
      </c>
      <c r="G85" t="n">
        <v>88.54000000000001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145.39</v>
      </c>
      <c r="Q85" t="n">
        <v>446.28</v>
      </c>
      <c r="R85" t="n">
        <v>34.92</v>
      </c>
      <c r="S85" t="n">
        <v>28.73</v>
      </c>
      <c r="T85" t="n">
        <v>2435.44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148.6538856297156</v>
      </c>
      <c r="AB85" t="n">
        <v>203.3948044650693</v>
      </c>
      <c r="AC85" t="n">
        <v>183.9830897933819</v>
      </c>
      <c r="AD85" t="n">
        <v>148653.8856297156</v>
      </c>
      <c r="AE85" t="n">
        <v>203394.8044650693</v>
      </c>
      <c r="AF85" t="n">
        <v>6.527549507314143e-06</v>
      </c>
      <c r="AG85" t="n">
        <v>4.699074074074074</v>
      </c>
      <c r="AH85" t="n">
        <v>183983.0897933819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8.2012</v>
      </c>
      <c r="E86" t="n">
        <v>12.19</v>
      </c>
      <c r="F86" t="n">
        <v>8.859999999999999</v>
      </c>
      <c r="G86" t="n">
        <v>88.63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145.25</v>
      </c>
      <c r="Q86" t="n">
        <v>446.27</v>
      </c>
      <c r="R86" t="n">
        <v>35.3</v>
      </c>
      <c r="S86" t="n">
        <v>28.73</v>
      </c>
      <c r="T86" t="n">
        <v>2627.37</v>
      </c>
      <c r="U86" t="n">
        <v>0.8100000000000001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148.6739331566175</v>
      </c>
      <c r="AB86" t="n">
        <v>203.4222343758109</v>
      </c>
      <c r="AC86" t="n">
        <v>184.0079018319404</v>
      </c>
      <c r="AD86" t="n">
        <v>148673.9331566175</v>
      </c>
      <c r="AE86" t="n">
        <v>203422.2343758109</v>
      </c>
      <c r="AF86" t="n">
        <v>6.522618492992269e-06</v>
      </c>
      <c r="AG86" t="n">
        <v>4.702932098765432</v>
      </c>
      <c r="AH86" t="n">
        <v>184007.9018319405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8.200100000000001</v>
      </c>
      <c r="E87" t="n">
        <v>12.2</v>
      </c>
      <c r="F87" t="n">
        <v>8.859999999999999</v>
      </c>
      <c r="G87" t="n">
        <v>88.64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145.54</v>
      </c>
      <c r="Q87" t="n">
        <v>446.28</v>
      </c>
      <c r="R87" t="n">
        <v>35.32</v>
      </c>
      <c r="S87" t="n">
        <v>28.73</v>
      </c>
      <c r="T87" t="n">
        <v>2634.42</v>
      </c>
      <c r="U87" t="n">
        <v>0.8100000000000001</v>
      </c>
      <c r="V87" t="n">
        <v>0.92</v>
      </c>
      <c r="W87" t="n">
        <v>0.09</v>
      </c>
      <c r="X87" t="n">
        <v>0.14</v>
      </c>
      <c r="Y87" t="n">
        <v>1</v>
      </c>
      <c r="Z87" t="n">
        <v>10</v>
      </c>
      <c r="AA87" t="n">
        <v>148.7672777226212</v>
      </c>
      <c r="AB87" t="n">
        <v>203.5499525290888</v>
      </c>
      <c r="AC87" t="n">
        <v>184.1234307439231</v>
      </c>
      <c r="AD87" t="n">
        <v>148767.2777226212</v>
      </c>
      <c r="AE87" t="n">
        <v>203549.9525290888</v>
      </c>
      <c r="AF87" t="n">
        <v>6.521743635612583e-06</v>
      </c>
      <c r="AG87" t="n">
        <v>4.706790123456789</v>
      </c>
      <c r="AH87" t="n">
        <v>184123.4307439231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8.1997</v>
      </c>
      <c r="E88" t="n">
        <v>12.2</v>
      </c>
      <c r="F88" t="n">
        <v>8.869999999999999</v>
      </c>
      <c r="G88" t="n">
        <v>88.65000000000001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145.65</v>
      </c>
      <c r="Q88" t="n">
        <v>446.27</v>
      </c>
      <c r="R88" t="n">
        <v>35.34</v>
      </c>
      <c r="S88" t="n">
        <v>28.73</v>
      </c>
      <c r="T88" t="n">
        <v>2647.47</v>
      </c>
      <c r="U88" t="n">
        <v>0.8100000000000001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148.8199188814745</v>
      </c>
      <c r="AB88" t="n">
        <v>203.6219784849959</v>
      </c>
      <c r="AC88" t="n">
        <v>184.1885826436874</v>
      </c>
      <c r="AD88" t="n">
        <v>148819.9188814745</v>
      </c>
      <c r="AE88" t="n">
        <v>203621.9784849958</v>
      </c>
      <c r="AF88" t="n">
        <v>6.521425505656332e-06</v>
      </c>
      <c r="AG88" t="n">
        <v>4.706790123456789</v>
      </c>
      <c r="AH88" t="n">
        <v>184188.5826436874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8.2029</v>
      </c>
      <c r="E89" t="n">
        <v>12.19</v>
      </c>
      <c r="F89" t="n">
        <v>8.859999999999999</v>
      </c>
      <c r="G89" t="n">
        <v>88.59999999999999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145.6</v>
      </c>
      <c r="Q89" t="n">
        <v>446.27</v>
      </c>
      <c r="R89" t="n">
        <v>35.16</v>
      </c>
      <c r="S89" t="n">
        <v>28.73</v>
      </c>
      <c r="T89" t="n">
        <v>2557.2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148.7650687801133</v>
      </c>
      <c r="AB89" t="n">
        <v>203.5469301564978</v>
      </c>
      <c r="AC89" t="n">
        <v>184.1206968223302</v>
      </c>
      <c r="AD89" t="n">
        <v>148765.0687801133</v>
      </c>
      <c r="AE89" t="n">
        <v>203546.9301564978</v>
      </c>
      <c r="AF89" t="n">
        <v>6.523970545306331e-06</v>
      </c>
      <c r="AG89" t="n">
        <v>4.702932098765432</v>
      </c>
      <c r="AH89" t="n">
        <v>184120.6968223302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8.200799999999999</v>
      </c>
      <c r="E90" t="n">
        <v>12.19</v>
      </c>
      <c r="F90" t="n">
        <v>8.859999999999999</v>
      </c>
      <c r="G90" t="n">
        <v>88.63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145.7</v>
      </c>
      <c r="Q90" t="n">
        <v>446.27</v>
      </c>
      <c r="R90" t="n">
        <v>35.3</v>
      </c>
      <c r="S90" t="n">
        <v>28.73</v>
      </c>
      <c r="T90" t="n">
        <v>2625.21</v>
      </c>
      <c r="U90" t="n">
        <v>0.8100000000000001</v>
      </c>
      <c r="V90" t="n">
        <v>0.92</v>
      </c>
      <c r="W90" t="n">
        <v>0.09</v>
      </c>
      <c r="X90" t="n">
        <v>0.14</v>
      </c>
      <c r="Y90" t="n">
        <v>1</v>
      </c>
      <c r="Z90" t="n">
        <v>10</v>
      </c>
      <c r="AA90" t="n">
        <v>148.8094899534905</v>
      </c>
      <c r="AB90" t="n">
        <v>203.6077091656363</v>
      </c>
      <c r="AC90" t="n">
        <v>184.1756751681405</v>
      </c>
      <c r="AD90" t="n">
        <v>148809.4899534905</v>
      </c>
      <c r="AE90" t="n">
        <v>203607.7091656363</v>
      </c>
      <c r="AF90" t="n">
        <v>6.52230036303602e-06</v>
      </c>
      <c r="AG90" t="n">
        <v>4.702932098765432</v>
      </c>
      <c r="AH90" t="n">
        <v>184175.6751681405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8.2027</v>
      </c>
      <c r="E91" t="n">
        <v>12.19</v>
      </c>
      <c r="F91" t="n">
        <v>8.859999999999999</v>
      </c>
      <c r="G91" t="n">
        <v>88.61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145.39</v>
      </c>
      <c r="Q91" t="n">
        <v>446.27</v>
      </c>
      <c r="R91" t="n">
        <v>35.19</v>
      </c>
      <c r="S91" t="n">
        <v>28.73</v>
      </c>
      <c r="T91" t="n">
        <v>2571.79</v>
      </c>
      <c r="U91" t="n">
        <v>0.82</v>
      </c>
      <c r="V91" t="n">
        <v>0.92</v>
      </c>
      <c r="W91" t="n">
        <v>0.09</v>
      </c>
      <c r="X91" t="n">
        <v>0.14</v>
      </c>
      <c r="Y91" t="n">
        <v>1</v>
      </c>
      <c r="Z91" t="n">
        <v>10</v>
      </c>
      <c r="AA91" t="n">
        <v>148.7045695941636</v>
      </c>
      <c r="AB91" t="n">
        <v>203.4641525012458</v>
      </c>
      <c r="AC91" t="n">
        <v>184.0458193503163</v>
      </c>
      <c r="AD91" t="n">
        <v>148704.5695941636</v>
      </c>
      <c r="AE91" t="n">
        <v>203464.1525012458</v>
      </c>
      <c r="AF91" t="n">
        <v>6.523811480328208e-06</v>
      </c>
      <c r="AG91" t="n">
        <v>4.702932098765432</v>
      </c>
      <c r="AH91" t="n">
        <v>184045.8193503163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8.2072</v>
      </c>
      <c r="E92" t="n">
        <v>12.18</v>
      </c>
      <c r="F92" t="n">
        <v>8.85</v>
      </c>
      <c r="G92" t="n">
        <v>88.54000000000001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144.87</v>
      </c>
      <c r="Q92" t="n">
        <v>446.27</v>
      </c>
      <c r="R92" t="n">
        <v>34.95</v>
      </c>
      <c r="S92" t="n">
        <v>28.73</v>
      </c>
      <c r="T92" t="n">
        <v>2449.43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148.50206041925</v>
      </c>
      <c r="AB92" t="n">
        <v>203.1870705140548</v>
      </c>
      <c r="AC92" t="n">
        <v>183.7951816790957</v>
      </c>
      <c r="AD92" t="n">
        <v>148502.06041925</v>
      </c>
      <c r="AE92" t="n">
        <v>203187.0705140548</v>
      </c>
      <c r="AF92" t="n">
        <v>6.527390442336018e-06</v>
      </c>
      <c r="AG92" t="n">
        <v>4.699074074074074</v>
      </c>
      <c r="AH92" t="n">
        <v>183795.1816790957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8.2057</v>
      </c>
      <c r="E93" t="n">
        <v>12.19</v>
      </c>
      <c r="F93" t="n">
        <v>8.859999999999999</v>
      </c>
      <c r="G93" t="n">
        <v>88.56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144.19</v>
      </c>
      <c r="Q93" t="n">
        <v>446.27</v>
      </c>
      <c r="R93" t="n">
        <v>34.98</v>
      </c>
      <c r="S93" t="n">
        <v>28.73</v>
      </c>
      <c r="T93" t="n">
        <v>2465.23</v>
      </c>
      <c r="U93" t="n">
        <v>0.82</v>
      </c>
      <c r="V93" t="n">
        <v>0.92</v>
      </c>
      <c r="W93" t="n">
        <v>0.09</v>
      </c>
      <c r="X93" t="n">
        <v>0.14</v>
      </c>
      <c r="Y93" t="n">
        <v>1</v>
      </c>
      <c r="Z93" t="n">
        <v>10</v>
      </c>
      <c r="AA93" t="n">
        <v>148.3295755888106</v>
      </c>
      <c r="AB93" t="n">
        <v>202.9510691595542</v>
      </c>
      <c r="AC93" t="n">
        <v>183.5817039626385</v>
      </c>
      <c r="AD93" t="n">
        <v>148329.5755888106</v>
      </c>
      <c r="AE93" t="n">
        <v>202951.0691595541</v>
      </c>
      <c r="AF93" t="n">
        <v>6.526197455000081e-06</v>
      </c>
      <c r="AG93" t="n">
        <v>4.702932098765432</v>
      </c>
      <c r="AH93" t="n">
        <v>183581.7039626385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8.2186</v>
      </c>
      <c r="E94" t="n">
        <v>12.17</v>
      </c>
      <c r="F94" t="n">
        <v>8.84</v>
      </c>
      <c r="G94" t="n">
        <v>88.37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143.18</v>
      </c>
      <c r="Q94" t="n">
        <v>446.27</v>
      </c>
      <c r="R94" t="n">
        <v>34.27</v>
      </c>
      <c r="S94" t="n">
        <v>28.73</v>
      </c>
      <c r="T94" t="n">
        <v>2109.54</v>
      </c>
      <c r="U94" t="n">
        <v>0.84</v>
      </c>
      <c r="V94" t="n">
        <v>0.92</v>
      </c>
      <c r="W94" t="n">
        <v>0.09</v>
      </c>
      <c r="X94" t="n">
        <v>0.12</v>
      </c>
      <c r="Y94" t="n">
        <v>1</v>
      </c>
      <c r="Z94" t="n">
        <v>10</v>
      </c>
      <c r="AA94" t="n">
        <v>147.9069010140624</v>
      </c>
      <c r="AB94" t="n">
        <v>202.3727471592976</v>
      </c>
      <c r="AC94" t="n">
        <v>183.0585762024063</v>
      </c>
      <c r="AD94" t="n">
        <v>147906.9010140623</v>
      </c>
      <c r="AE94" t="n">
        <v>202372.7471592976</v>
      </c>
      <c r="AF94" t="n">
        <v>6.536457146089142e-06</v>
      </c>
      <c r="AG94" t="n">
        <v>4.695216049382716</v>
      </c>
      <c r="AH94" t="n">
        <v>183058.5762024063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8.220700000000001</v>
      </c>
      <c r="E95" t="n">
        <v>12.16</v>
      </c>
      <c r="F95" t="n">
        <v>8.83</v>
      </c>
      <c r="G95" t="n">
        <v>88.34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142.29</v>
      </c>
      <c r="Q95" t="n">
        <v>446.29</v>
      </c>
      <c r="R95" t="n">
        <v>34.33</v>
      </c>
      <c r="S95" t="n">
        <v>28.73</v>
      </c>
      <c r="T95" t="n">
        <v>2140.41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147.6130708385677</v>
      </c>
      <c r="AB95" t="n">
        <v>201.9707157503135</v>
      </c>
      <c r="AC95" t="n">
        <v>182.6949141068409</v>
      </c>
      <c r="AD95" t="n">
        <v>147613.0708385677</v>
      </c>
      <c r="AE95" t="n">
        <v>201970.7157503135</v>
      </c>
      <c r="AF95" t="n">
        <v>6.538127328359454e-06</v>
      </c>
      <c r="AG95" t="n">
        <v>4.691358024691358</v>
      </c>
      <c r="AH95" t="n">
        <v>182694.9141068409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8.2057</v>
      </c>
      <c r="E96" t="n">
        <v>12.19</v>
      </c>
      <c r="F96" t="n">
        <v>8.859999999999999</v>
      </c>
      <c r="G96" t="n">
        <v>88.56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142.12</v>
      </c>
      <c r="Q96" t="n">
        <v>446.27</v>
      </c>
      <c r="R96" t="n">
        <v>35.11</v>
      </c>
      <c r="S96" t="n">
        <v>28.73</v>
      </c>
      <c r="T96" t="n">
        <v>2528.21</v>
      </c>
      <c r="U96" t="n">
        <v>0.82</v>
      </c>
      <c r="V96" t="n">
        <v>0.92</v>
      </c>
      <c r="W96" t="n">
        <v>0.09</v>
      </c>
      <c r="X96" t="n">
        <v>0.14</v>
      </c>
      <c r="Y96" t="n">
        <v>1</v>
      </c>
      <c r="Z96" t="n">
        <v>10</v>
      </c>
      <c r="AA96" t="n">
        <v>147.7194385034186</v>
      </c>
      <c r="AB96" t="n">
        <v>202.1162526819726</v>
      </c>
      <c r="AC96" t="n">
        <v>182.8265611980049</v>
      </c>
      <c r="AD96" t="n">
        <v>147719.4385034186</v>
      </c>
      <c r="AE96" t="n">
        <v>202116.2526819726</v>
      </c>
      <c r="AF96" t="n">
        <v>6.526197455000081e-06</v>
      </c>
      <c r="AG96" t="n">
        <v>4.702932098765432</v>
      </c>
      <c r="AH96" t="n">
        <v>182826.5611980049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8.1921</v>
      </c>
      <c r="E97" t="n">
        <v>12.21</v>
      </c>
      <c r="F97" t="n">
        <v>8.880000000000001</v>
      </c>
      <c r="G97" t="n">
        <v>88.76000000000001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141.94</v>
      </c>
      <c r="Q97" t="n">
        <v>446.27</v>
      </c>
      <c r="R97" t="n">
        <v>35.83</v>
      </c>
      <c r="S97" t="n">
        <v>28.73</v>
      </c>
      <c r="T97" t="n">
        <v>2892.21</v>
      </c>
      <c r="U97" t="n">
        <v>0.8</v>
      </c>
      <c r="V97" t="n">
        <v>0.92</v>
      </c>
      <c r="W97" t="n">
        <v>0.09</v>
      </c>
      <c r="X97" t="n">
        <v>0.16</v>
      </c>
      <c r="Y97" t="n">
        <v>1</v>
      </c>
      <c r="Z97" t="n">
        <v>10</v>
      </c>
      <c r="AA97" t="n">
        <v>147.7960741941105</v>
      </c>
      <c r="AB97" t="n">
        <v>202.2211090149054</v>
      </c>
      <c r="AC97" t="n">
        <v>182.9214101896893</v>
      </c>
      <c r="AD97" t="n">
        <v>147796.0741941105</v>
      </c>
      <c r="AE97" t="n">
        <v>202221.1090149054</v>
      </c>
      <c r="AF97" t="n">
        <v>6.515381036487583e-06</v>
      </c>
      <c r="AG97" t="n">
        <v>4.710648148148149</v>
      </c>
      <c r="AH97" t="n">
        <v>182921.4101896893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8.1915</v>
      </c>
      <c r="E98" t="n">
        <v>12.21</v>
      </c>
      <c r="F98" t="n">
        <v>8.880000000000001</v>
      </c>
      <c r="G98" t="n">
        <v>88.77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141.19</v>
      </c>
      <c r="Q98" t="n">
        <v>446.27</v>
      </c>
      <c r="R98" t="n">
        <v>35.78</v>
      </c>
      <c r="S98" t="n">
        <v>28.73</v>
      </c>
      <c r="T98" t="n">
        <v>2866.1</v>
      </c>
      <c r="U98" t="n">
        <v>0.8</v>
      </c>
      <c r="V98" t="n">
        <v>0.92</v>
      </c>
      <c r="W98" t="n">
        <v>0.09</v>
      </c>
      <c r="X98" t="n">
        <v>0.16</v>
      </c>
      <c r="Y98" t="n">
        <v>1</v>
      </c>
      <c r="Z98" t="n">
        <v>10</v>
      </c>
      <c r="AA98" t="n">
        <v>147.5788259239821</v>
      </c>
      <c r="AB98" t="n">
        <v>201.9238603473986</v>
      </c>
      <c r="AC98" t="n">
        <v>182.6525305178182</v>
      </c>
      <c r="AD98" t="n">
        <v>147578.8259239821</v>
      </c>
      <c r="AE98" t="n">
        <v>201923.8603473986</v>
      </c>
      <c r="AF98" t="n">
        <v>6.514903841553208e-06</v>
      </c>
      <c r="AG98" t="n">
        <v>4.710648148148149</v>
      </c>
      <c r="AH98" t="n">
        <v>182652.5305178182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8.2607</v>
      </c>
      <c r="E99" t="n">
        <v>12.11</v>
      </c>
      <c r="F99" t="n">
        <v>8.83</v>
      </c>
      <c r="G99" t="n">
        <v>105.97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140.14</v>
      </c>
      <c r="Q99" t="n">
        <v>446.27</v>
      </c>
      <c r="R99" t="n">
        <v>34.16</v>
      </c>
      <c r="S99" t="n">
        <v>28.73</v>
      </c>
      <c r="T99" t="n">
        <v>2060.29</v>
      </c>
      <c r="U99" t="n">
        <v>0.84</v>
      </c>
      <c r="V99" t="n">
        <v>0.92</v>
      </c>
      <c r="W99" t="n">
        <v>0.09</v>
      </c>
      <c r="X99" t="n">
        <v>0.11</v>
      </c>
      <c r="Y99" t="n">
        <v>1</v>
      </c>
      <c r="Z99" t="n">
        <v>10</v>
      </c>
      <c r="AA99" t="n">
        <v>146.7068636297958</v>
      </c>
      <c r="AB99" t="n">
        <v>200.730803068232</v>
      </c>
      <c r="AC99" t="n">
        <v>181.5733369509085</v>
      </c>
      <c r="AD99" t="n">
        <v>146706.8636297958</v>
      </c>
      <c r="AE99" t="n">
        <v>200730.803068232</v>
      </c>
      <c r="AF99" t="n">
        <v>6.569940323984446e-06</v>
      </c>
      <c r="AG99" t="n">
        <v>4.672067901234567</v>
      </c>
      <c r="AH99" t="n">
        <v>181573.3369509085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8.264099999999999</v>
      </c>
      <c r="E100" t="n">
        <v>12.1</v>
      </c>
      <c r="F100" t="n">
        <v>8.83</v>
      </c>
      <c r="G100" t="n">
        <v>105.91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140.35</v>
      </c>
      <c r="Q100" t="n">
        <v>446.27</v>
      </c>
      <c r="R100" t="n">
        <v>34.07</v>
      </c>
      <c r="S100" t="n">
        <v>28.73</v>
      </c>
      <c r="T100" t="n">
        <v>2014.26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146.7451863999544</v>
      </c>
      <c r="AB100" t="n">
        <v>200.7832379730443</v>
      </c>
      <c r="AC100" t="n">
        <v>181.6207675419984</v>
      </c>
      <c r="AD100" t="n">
        <v>146745.1863999544</v>
      </c>
      <c r="AE100" t="n">
        <v>200783.2379730443</v>
      </c>
      <c r="AF100" t="n">
        <v>6.57264442861257e-06</v>
      </c>
      <c r="AG100" t="n">
        <v>4.66820987654321</v>
      </c>
      <c r="AH100" t="n">
        <v>181620.7675419984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8.2584</v>
      </c>
      <c r="E101" t="n">
        <v>12.11</v>
      </c>
      <c r="F101" t="n">
        <v>8.83</v>
      </c>
      <c r="G101" t="n">
        <v>106.01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140.57</v>
      </c>
      <c r="Q101" t="n">
        <v>446.27</v>
      </c>
      <c r="R101" t="n">
        <v>34.33</v>
      </c>
      <c r="S101" t="n">
        <v>28.73</v>
      </c>
      <c r="T101" t="n">
        <v>2143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146.8484611148131</v>
      </c>
      <c r="AB101" t="n">
        <v>200.9245429940728</v>
      </c>
      <c r="AC101" t="n">
        <v>181.7485866101428</v>
      </c>
      <c r="AD101" t="n">
        <v>146848.4611148131</v>
      </c>
      <c r="AE101" t="n">
        <v>200924.5429940728</v>
      </c>
      <c r="AF101" t="n">
        <v>6.56811107673601e-06</v>
      </c>
      <c r="AG101" t="n">
        <v>4.672067901234567</v>
      </c>
      <c r="AH101" t="n">
        <v>181748.5866101428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8.257099999999999</v>
      </c>
      <c r="E102" t="n">
        <v>12.11</v>
      </c>
      <c r="F102" t="n">
        <v>8.84</v>
      </c>
      <c r="G102" t="n">
        <v>106.03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140.59</v>
      </c>
      <c r="Q102" t="n">
        <v>446.27</v>
      </c>
      <c r="R102" t="n">
        <v>34.38</v>
      </c>
      <c r="S102" t="n">
        <v>28.73</v>
      </c>
      <c r="T102" t="n">
        <v>2168.79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146.8804261467857</v>
      </c>
      <c r="AB102" t="n">
        <v>200.9682789610153</v>
      </c>
      <c r="AC102" t="n">
        <v>181.7881484777841</v>
      </c>
      <c r="AD102" t="n">
        <v>146880.4261467857</v>
      </c>
      <c r="AE102" t="n">
        <v>200968.2789610153</v>
      </c>
      <c r="AF102" t="n">
        <v>6.567077154378196e-06</v>
      </c>
      <c r="AG102" t="n">
        <v>4.672067901234567</v>
      </c>
      <c r="AH102" t="n">
        <v>181788.1484777841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8.2643</v>
      </c>
      <c r="E103" t="n">
        <v>12.1</v>
      </c>
      <c r="F103" t="n">
        <v>8.83</v>
      </c>
      <c r="G103" t="n">
        <v>105.9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140.46</v>
      </c>
      <c r="Q103" t="n">
        <v>446.27</v>
      </c>
      <c r="R103" t="n">
        <v>33.98</v>
      </c>
      <c r="S103" t="n">
        <v>28.73</v>
      </c>
      <c r="T103" t="n">
        <v>1971.98</v>
      </c>
      <c r="U103" t="n">
        <v>0.85</v>
      </c>
      <c r="V103" t="n">
        <v>0.92</v>
      </c>
      <c r="W103" t="n">
        <v>0.09</v>
      </c>
      <c r="X103" t="n">
        <v>0.1</v>
      </c>
      <c r="Y103" t="n">
        <v>1</v>
      </c>
      <c r="Z103" t="n">
        <v>10</v>
      </c>
      <c r="AA103" t="n">
        <v>146.7760173020111</v>
      </c>
      <c r="AB103" t="n">
        <v>200.8254221734017</v>
      </c>
      <c r="AC103" t="n">
        <v>181.6589257414795</v>
      </c>
      <c r="AD103" t="n">
        <v>146776.0173020111</v>
      </c>
      <c r="AE103" t="n">
        <v>200825.4221734017</v>
      </c>
      <c r="AF103" t="n">
        <v>6.572803493590695e-06</v>
      </c>
      <c r="AG103" t="n">
        <v>4.66820987654321</v>
      </c>
      <c r="AH103" t="n">
        <v>181658.9257414795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8.264699999999999</v>
      </c>
      <c r="E104" t="n">
        <v>12.1</v>
      </c>
      <c r="F104" t="n">
        <v>8.82</v>
      </c>
      <c r="G104" t="n">
        <v>105.9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140.93</v>
      </c>
      <c r="Q104" t="n">
        <v>446.27</v>
      </c>
      <c r="R104" t="n">
        <v>33.97</v>
      </c>
      <c r="S104" t="n">
        <v>28.73</v>
      </c>
      <c r="T104" t="n">
        <v>1965.74</v>
      </c>
      <c r="U104" t="n">
        <v>0.85</v>
      </c>
      <c r="V104" t="n">
        <v>0.92</v>
      </c>
      <c r="W104" t="n">
        <v>0.09</v>
      </c>
      <c r="X104" t="n">
        <v>0.1</v>
      </c>
      <c r="Y104" t="n">
        <v>1</v>
      </c>
      <c r="Z104" t="n">
        <v>10</v>
      </c>
      <c r="AA104" t="n">
        <v>146.8936223911333</v>
      </c>
      <c r="AB104" t="n">
        <v>200.986334644709</v>
      </c>
      <c r="AC104" t="n">
        <v>181.8044809523674</v>
      </c>
      <c r="AD104" t="n">
        <v>146893.6223911333</v>
      </c>
      <c r="AE104" t="n">
        <v>200986.334644709</v>
      </c>
      <c r="AF104" t="n">
        <v>6.573121623546945e-06</v>
      </c>
      <c r="AG104" t="n">
        <v>4.66820987654321</v>
      </c>
      <c r="AH104" t="n">
        <v>181804.4809523674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8.2622</v>
      </c>
      <c r="E105" t="n">
        <v>12.1</v>
      </c>
      <c r="F105" t="n">
        <v>8.83</v>
      </c>
      <c r="G105" t="n">
        <v>105.94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141.3</v>
      </c>
      <c r="Q105" t="n">
        <v>446.27</v>
      </c>
      <c r="R105" t="n">
        <v>34.15</v>
      </c>
      <c r="S105" t="n">
        <v>28.73</v>
      </c>
      <c r="T105" t="n">
        <v>2055.38</v>
      </c>
      <c r="U105" t="n">
        <v>0.84</v>
      </c>
      <c r="V105" t="n">
        <v>0.92</v>
      </c>
      <c r="W105" t="n">
        <v>0.09</v>
      </c>
      <c r="X105" t="n">
        <v>0.11</v>
      </c>
      <c r="Y105" t="n">
        <v>1</v>
      </c>
      <c r="Z105" t="n">
        <v>10</v>
      </c>
      <c r="AA105" t="n">
        <v>147.0362278823643</v>
      </c>
      <c r="AB105" t="n">
        <v>201.1814537691213</v>
      </c>
      <c r="AC105" t="n">
        <v>181.9809781813973</v>
      </c>
      <c r="AD105" t="n">
        <v>147036.2278823643</v>
      </c>
      <c r="AE105" t="n">
        <v>201181.4537691213</v>
      </c>
      <c r="AF105" t="n">
        <v>6.571133311320383e-06</v>
      </c>
      <c r="AG105" t="n">
        <v>4.66820987654321</v>
      </c>
      <c r="AH105" t="n">
        <v>181980.9781813973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8.262600000000001</v>
      </c>
      <c r="E106" t="n">
        <v>12.1</v>
      </c>
      <c r="F106" t="n">
        <v>8.83</v>
      </c>
      <c r="G106" t="n">
        <v>105.93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141.3</v>
      </c>
      <c r="Q106" t="n">
        <v>446.27</v>
      </c>
      <c r="R106" t="n">
        <v>34.04</v>
      </c>
      <c r="S106" t="n">
        <v>28.73</v>
      </c>
      <c r="T106" t="n">
        <v>2001.72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147.0334893515998</v>
      </c>
      <c r="AB106" t="n">
        <v>201.1777067905139</v>
      </c>
      <c r="AC106" t="n">
        <v>181.9775888091692</v>
      </c>
      <c r="AD106" t="n">
        <v>147033.4893515998</v>
      </c>
      <c r="AE106" t="n">
        <v>201177.7067905139</v>
      </c>
      <c r="AF106" t="n">
        <v>6.571451441276633e-06</v>
      </c>
      <c r="AG106" t="n">
        <v>4.66820987654321</v>
      </c>
      <c r="AH106" t="n">
        <v>181977.5888091692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8.269600000000001</v>
      </c>
      <c r="E107" t="n">
        <v>12.09</v>
      </c>
      <c r="F107" t="n">
        <v>8.82</v>
      </c>
      <c r="G107" t="n">
        <v>105.81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141.22</v>
      </c>
      <c r="Q107" t="n">
        <v>446.27</v>
      </c>
      <c r="R107" t="n">
        <v>33.66</v>
      </c>
      <c r="S107" t="n">
        <v>28.73</v>
      </c>
      <c r="T107" t="n">
        <v>1810.78</v>
      </c>
      <c r="U107" t="n">
        <v>0.85</v>
      </c>
      <c r="V107" t="n">
        <v>0.92</v>
      </c>
      <c r="W107" t="n">
        <v>0.09</v>
      </c>
      <c r="X107" t="n">
        <v>0.1</v>
      </c>
      <c r="Y107" t="n">
        <v>1</v>
      </c>
      <c r="Z107" t="n">
        <v>10</v>
      </c>
      <c r="AA107" t="n">
        <v>146.945005928713</v>
      </c>
      <c r="AB107" t="n">
        <v>201.0566398677071</v>
      </c>
      <c r="AC107" t="n">
        <v>181.8680763435566</v>
      </c>
      <c r="AD107" t="n">
        <v>146945.005928713</v>
      </c>
      <c r="AE107" t="n">
        <v>201056.6398677071</v>
      </c>
      <c r="AF107" t="n">
        <v>6.577018715511007e-06</v>
      </c>
      <c r="AG107" t="n">
        <v>4.664351851851851</v>
      </c>
      <c r="AH107" t="n">
        <v>181868.0763435566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8.277799999999999</v>
      </c>
      <c r="E108" t="n">
        <v>12.08</v>
      </c>
      <c r="F108" t="n">
        <v>8.81</v>
      </c>
      <c r="G108" t="n">
        <v>105.67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141.18</v>
      </c>
      <c r="Q108" t="n">
        <v>446.27</v>
      </c>
      <c r="R108" t="n">
        <v>33.28</v>
      </c>
      <c r="S108" t="n">
        <v>28.73</v>
      </c>
      <c r="T108" t="n">
        <v>1621.86</v>
      </c>
      <c r="U108" t="n">
        <v>0.86</v>
      </c>
      <c r="V108" t="n">
        <v>0.92</v>
      </c>
      <c r="W108" t="n">
        <v>0.09</v>
      </c>
      <c r="X108" t="n">
        <v>0.09</v>
      </c>
      <c r="Y108" t="n">
        <v>1</v>
      </c>
      <c r="Z108" t="n">
        <v>10</v>
      </c>
      <c r="AA108" t="n">
        <v>146.8601850963173</v>
      </c>
      <c r="AB108" t="n">
        <v>200.9405842627923</v>
      </c>
      <c r="AC108" t="n">
        <v>181.7630969226897</v>
      </c>
      <c r="AD108" t="n">
        <v>146860.1850963173</v>
      </c>
      <c r="AE108" t="n">
        <v>200940.5842627923</v>
      </c>
      <c r="AF108" t="n">
        <v>6.58354037961413e-06</v>
      </c>
      <c r="AG108" t="n">
        <v>4.660493827160494</v>
      </c>
      <c r="AH108" t="n">
        <v>181763.0969226897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8.2766</v>
      </c>
      <c r="E109" t="n">
        <v>12.08</v>
      </c>
      <c r="F109" t="n">
        <v>8.81</v>
      </c>
      <c r="G109" t="n">
        <v>105.69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141.05</v>
      </c>
      <c r="Q109" t="n">
        <v>446.27</v>
      </c>
      <c r="R109" t="n">
        <v>33.46</v>
      </c>
      <c r="S109" t="n">
        <v>28.73</v>
      </c>
      <c r="T109" t="n">
        <v>1708.59</v>
      </c>
      <c r="U109" t="n">
        <v>0.86</v>
      </c>
      <c r="V109" t="n">
        <v>0.92</v>
      </c>
      <c r="W109" t="n">
        <v>0.09</v>
      </c>
      <c r="X109" t="n">
        <v>0.09</v>
      </c>
      <c r="Y109" t="n">
        <v>1</v>
      </c>
      <c r="Z109" t="n">
        <v>10</v>
      </c>
      <c r="AA109" t="n">
        <v>146.8303717223211</v>
      </c>
      <c r="AB109" t="n">
        <v>200.8997922892176</v>
      </c>
      <c r="AC109" t="n">
        <v>181.7261980778211</v>
      </c>
      <c r="AD109" t="n">
        <v>146830.3717223211</v>
      </c>
      <c r="AE109" t="n">
        <v>200899.7922892176</v>
      </c>
      <c r="AF109" t="n">
        <v>6.582585989745381e-06</v>
      </c>
      <c r="AG109" t="n">
        <v>4.660493827160494</v>
      </c>
      <c r="AH109" t="n">
        <v>181726.1980778211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8.269399999999999</v>
      </c>
      <c r="E110" t="n">
        <v>12.09</v>
      </c>
      <c r="F110" t="n">
        <v>8.82</v>
      </c>
      <c r="G110" t="n">
        <v>105.81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141.56</v>
      </c>
      <c r="Q110" t="n">
        <v>446.31</v>
      </c>
      <c r="R110" t="n">
        <v>33.78</v>
      </c>
      <c r="S110" t="n">
        <v>28.73</v>
      </c>
      <c r="T110" t="n">
        <v>1867.64</v>
      </c>
      <c r="U110" t="n">
        <v>0.85</v>
      </c>
      <c r="V110" t="n">
        <v>0.92</v>
      </c>
      <c r="W110" t="n">
        <v>0.09</v>
      </c>
      <c r="X110" t="n">
        <v>0.1</v>
      </c>
      <c r="Y110" t="n">
        <v>1</v>
      </c>
      <c r="Z110" t="n">
        <v>10</v>
      </c>
      <c r="AA110" t="n">
        <v>147.0458156432546</v>
      </c>
      <c r="AB110" t="n">
        <v>201.1945721665536</v>
      </c>
      <c r="AC110" t="n">
        <v>181.9928445773904</v>
      </c>
      <c r="AD110" t="n">
        <v>147045.8156432546</v>
      </c>
      <c r="AE110" t="n">
        <v>201194.5721665536</v>
      </c>
      <c r="AF110" t="n">
        <v>6.576859650532881e-06</v>
      </c>
      <c r="AG110" t="n">
        <v>4.664351851851851</v>
      </c>
      <c r="AH110" t="n">
        <v>181992.8445773904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8.257400000000001</v>
      </c>
      <c r="E111" t="n">
        <v>12.11</v>
      </c>
      <c r="F111" t="n">
        <v>8.84</v>
      </c>
      <c r="G111" t="n">
        <v>106.02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141.69</v>
      </c>
      <c r="Q111" t="n">
        <v>446.27</v>
      </c>
      <c r="R111" t="n">
        <v>34.43</v>
      </c>
      <c r="S111" t="n">
        <v>28.73</v>
      </c>
      <c r="T111" t="n">
        <v>2193.34</v>
      </c>
      <c r="U111" t="n">
        <v>0.83</v>
      </c>
      <c r="V111" t="n">
        <v>0.92</v>
      </c>
      <c r="W111" t="n">
        <v>0.09</v>
      </c>
      <c r="X111" t="n">
        <v>0.12</v>
      </c>
      <c r="Y111" t="n">
        <v>1</v>
      </c>
      <c r="Z111" t="n">
        <v>10</v>
      </c>
      <c r="AA111" t="n">
        <v>147.200574047999</v>
      </c>
      <c r="AB111" t="n">
        <v>201.4063194433838</v>
      </c>
      <c r="AC111" t="n">
        <v>182.1843829913091</v>
      </c>
      <c r="AD111" t="n">
        <v>147200.574047999</v>
      </c>
      <c r="AE111" t="n">
        <v>201406.3194433838</v>
      </c>
      <c r="AF111" t="n">
        <v>6.567315751845384e-06</v>
      </c>
      <c r="AG111" t="n">
        <v>4.672067901234567</v>
      </c>
      <c r="AH111" t="n">
        <v>182184.3829913091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8.2478</v>
      </c>
      <c r="E112" t="n">
        <v>12.12</v>
      </c>
      <c r="F112" t="n">
        <v>8.85</v>
      </c>
      <c r="G112" t="n">
        <v>106.19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142.16</v>
      </c>
      <c r="Q112" t="n">
        <v>446.27</v>
      </c>
      <c r="R112" t="n">
        <v>34.93</v>
      </c>
      <c r="S112" t="n">
        <v>28.73</v>
      </c>
      <c r="T112" t="n">
        <v>2444.57</v>
      </c>
      <c r="U112" t="n">
        <v>0.82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147.4216839467599</v>
      </c>
      <c r="AB112" t="n">
        <v>201.7088517615485</v>
      </c>
      <c r="AC112" t="n">
        <v>182.4580420496351</v>
      </c>
      <c r="AD112" t="n">
        <v>147421.6839467599</v>
      </c>
      <c r="AE112" t="n">
        <v>201708.8517615485</v>
      </c>
      <c r="AF112" t="n">
        <v>6.559680632895385e-06</v>
      </c>
      <c r="AG112" t="n">
        <v>4.675925925925926</v>
      </c>
      <c r="AH112" t="n">
        <v>182458.0420496351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8.2537</v>
      </c>
      <c r="E113" t="n">
        <v>12.12</v>
      </c>
      <c r="F113" t="n">
        <v>8.84</v>
      </c>
      <c r="G113" t="n">
        <v>106.09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141.6</v>
      </c>
      <c r="Q113" t="n">
        <v>446.27</v>
      </c>
      <c r="R113" t="n">
        <v>34.56</v>
      </c>
      <c r="S113" t="n">
        <v>28.73</v>
      </c>
      <c r="T113" t="n">
        <v>2259.64</v>
      </c>
      <c r="U113" t="n">
        <v>0.83</v>
      </c>
      <c r="V113" t="n">
        <v>0.92</v>
      </c>
      <c r="W113" t="n">
        <v>0.09</v>
      </c>
      <c r="X113" t="n">
        <v>0.12</v>
      </c>
      <c r="Y113" t="n">
        <v>1</v>
      </c>
      <c r="Z113" t="n">
        <v>10</v>
      </c>
      <c r="AA113" t="n">
        <v>147.1996330206856</v>
      </c>
      <c r="AB113" t="n">
        <v>201.4050318882982</v>
      </c>
      <c r="AC113" t="n">
        <v>182.1832183186739</v>
      </c>
      <c r="AD113" t="n">
        <v>147199.6330206855</v>
      </c>
      <c r="AE113" t="n">
        <v>201405.0318882982</v>
      </c>
      <c r="AF113" t="n">
        <v>6.564373049750072e-06</v>
      </c>
      <c r="AG113" t="n">
        <v>4.675925925925926</v>
      </c>
      <c r="AH113" t="n">
        <v>182183.2183186739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8.2576</v>
      </c>
      <c r="E114" t="n">
        <v>12.11</v>
      </c>
      <c r="F114" t="n">
        <v>8.84</v>
      </c>
      <c r="G114" t="n">
        <v>106.02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141.07</v>
      </c>
      <c r="Q114" t="n">
        <v>446.27</v>
      </c>
      <c r="R114" t="n">
        <v>34.41</v>
      </c>
      <c r="S114" t="n">
        <v>28.73</v>
      </c>
      <c r="T114" t="n">
        <v>2185.11</v>
      </c>
      <c r="U114" t="n">
        <v>0.83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147.0176021823711</v>
      </c>
      <c r="AB114" t="n">
        <v>201.1559692646827</v>
      </c>
      <c r="AC114" t="n">
        <v>181.9579258822946</v>
      </c>
      <c r="AD114" t="n">
        <v>147017.6021823711</v>
      </c>
      <c r="AE114" t="n">
        <v>201155.9692646827</v>
      </c>
      <c r="AF114" t="n">
        <v>6.567474816823509e-06</v>
      </c>
      <c r="AG114" t="n">
        <v>4.672067901234567</v>
      </c>
      <c r="AH114" t="n">
        <v>181957.9258822946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8.2544</v>
      </c>
      <c r="E115" t="n">
        <v>12.11</v>
      </c>
      <c r="F115" t="n">
        <v>8.84</v>
      </c>
      <c r="G115" t="n">
        <v>106.08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140.77</v>
      </c>
      <c r="Q115" t="n">
        <v>446.27</v>
      </c>
      <c r="R115" t="n">
        <v>34.5</v>
      </c>
      <c r="S115" t="n">
        <v>28.73</v>
      </c>
      <c r="T115" t="n">
        <v>2230.99</v>
      </c>
      <c r="U115" t="n">
        <v>0.83</v>
      </c>
      <c r="V115" t="n">
        <v>0.92</v>
      </c>
      <c r="W115" t="n">
        <v>0.09</v>
      </c>
      <c r="X115" t="n">
        <v>0.12</v>
      </c>
      <c r="Y115" t="n">
        <v>1</v>
      </c>
      <c r="Z115" t="n">
        <v>10</v>
      </c>
      <c r="AA115" t="n">
        <v>146.951621008273</v>
      </c>
      <c r="AB115" t="n">
        <v>201.0656909113979</v>
      </c>
      <c r="AC115" t="n">
        <v>181.8762635683407</v>
      </c>
      <c r="AD115" t="n">
        <v>146951.621008273</v>
      </c>
      <c r="AE115" t="n">
        <v>201065.6909113979</v>
      </c>
      <c r="AF115" t="n">
        <v>6.56492977717351e-06</v>
      </c>
      <c r="AG115" t="n">
        <v>4.672067901234567</v>
      </c>
      <c r="AH115" t="n">
        <v>181876.2635683407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8.2546</v>
      </c>
      <c r="E116" t="n">
        <v>12.11</v>
      </c>
      <c r="F116" t="n">
        <v>8.84</v>
      </c>
      <c r="G116" t="n">
        <v>106.07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140.58</v>
      </c>
      <c r="Q116" t="n">
        <v>446.27</v>
      </c>
      <c r="R116" t="n">
        <v>34.5</v>
      </c>
      <c r="S116" t="n">
        <v>28.73</v>
      </c>
      <c r="T116" t="n">
        <v>2230.42</v>
      </c>
      <c r="U116" t="n">
        <v>0.83</v>
      </c>
      <c r="V116" t="n">
        <v>0.92</v>
      </c>
      <c r="W116" t="n">
        <v>0.09</v>
      </c>
      <c r="X116" t="n">
        <v>0.12</v>
      </c>
      <c r="Y116" t="n">
        <v>1</v>
      </c>
      <c r="Z116" t="n">
        <v>10</v>
      </c>
      <c r="AA116" t="n">
        <v>146.894581304514</v>
      </c>
      <c r="AB116" t="n">
        <v>200.9876466723007</v>
      </c>
      <c r="AC116" t="n">
        <v>181.8056677618872</v>
      </c>
      <c r="AD116" t="n">
        <v>146894.5813045141</v>
      </c>
      <c r="AE116" t="n">
        <v>200987.6466723007</v>
      </c>
      <c r="AF116" t="n">
        <v>6.565088842151635e-06</v>
      </c>
      <c r="AG116" t="n">
        <v>4.672067901234567</v>
      </c>
      <c r="AH116" t="n">
        <v>181805.6677618872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8.260899999999999</v>
      </c>
      <c r="E117" t="n">
        <v>12.11</v>
      </c>
      <c r="F117" t="n">
        <v>8.83</v>
      </c>
      <c r="G117" t="n">
        <v>105.96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140.03</v>
      </c>
      <c r="Q117" t="n">
        <v>446.27</v>
      </c>
      <c r="R117" t="n">
        <v>34.18</v>
      </c>
      <c r="S117" t="n">
        <v>28.73</v>
      </c>
      <c r="T117" t="n">
        <v>2071.22</v>
      </c>
      <c r="U117" t="n">
        <v>0.84</v>
      </c>
      <c r="V117" t="n">
        <v>0.92</v>
      </c>
      <c r="W117" t="n">
        <v>0.09</v>
      </c>
      <c r="X117" t="n">
        <v>0.11</v>
      </c>
      <c r="Y117" t="n">
        <v>1</v>
      </c>
      <c r="Z117" t="n">
        <v>10</v>
      </c>
      <c r="AA117" t="n">
        <v>146.6732959644065</v>
      </c>
      <c r="AB117" t="n">
        <v>200.6848743075454</v>
      </c>
      <c r="AC117" t="n">
        <v>181.5317915666804</v>
      </c>
      <c r="AD117" t="n">
        <v>146673.2959644065</v>
      </c>
      <c r="AE117" t="n">
        <v>200684.8743075454</v>
      </c>
      <c r="AF117" t="n">
        <v>6.570099388962571e-06</v>
      </c>
      <c r="AG117" t="n">
        <v>4.672067901234567</v>
      </c>
      <c r="AH117" t="n">
        <v>181531.7915666804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8.260300000000001</v>
      </c>
      <c r="E118" t="n">
        <v>12.11</v>
      </c>
      <c r="F118" t="n">
        <v>8.83</v>
      </c>
      <c r="G118" t="n">
        <v>105.97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139.73</v>
      </c>
      <c r="Q118" t="n">
        <v>446.27</v>
      </c>
      <c r="R118" t="n">
        <v>34.24</v>
      </c>
      <c r="S118" t="n">
        <v>28.73</v>
      </c>
      <c r="T118" t="n">
        <v>2098.07</v>
      </c>
      <c r="U118" t="n">
        <v>0.84</v>
      </c>
      <c r="V118" t="n">
        <v>0.92</v>
      </c>
      <c r="W118" t="n">
        <v>0.09</v>
      </c>
      <c r="X118" t="n">
        <v>0.11</v>
      </c>
      <c r="Y118" t="n">
        <v>1</v>
      </c>
      <c r="Z118" t="n">
        <v>10</v>
      </c>
      <c r="AA118" t="n">
        <v>146.5895373650453</v>
      </c>
      <c r="AB118" t="n">
        <v>200.570272096731</v>
      </c>
      <c r="AC118" t="n">
        <v>181.4281268300208</v>
      </c>
      <c r="AD118" t="n">
        <v>146589.5373650453</v>
      </c>
      <c r="AE118" t="n">
        <v>200570.272096731</v>
      </c>
      <c r="AF118" t="n">
        <v>6.569622194028197e-06</v>
      </c>
      <c r="AG118" t="n">
        <v>4.672067901234567</v>
      </c>
      <c r="AH118" t="n">
        <v>181428.1268300208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8.2601</v>
      </c>
      <c r="E119" t="n">
        <v>12.11</v>
      </c>
      <c r="F119" t="n">
        <v>8.83</v>
      </c>
      <c r="G119" t="n">
        <v>105.98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139.39</v>
      </c>
      <c r="Q119" t="n">
        <v>446.27</v>
      </c>
      <c r="R119" t="n">
        <v>34.21</v>
      </c>
      <c r="S119" t="n">
        <v>28.73</v>
      </c>
      <c r="T119" t="n">
        <v>2085.04</v>
      </c>
      <c r="U119" t="n">
        <v>0.84</v>
      </c>
      <c r="V119" t="n">
        <v>0.92</v>
      </c>
      <c r="W119" t="n">
        <v>0.09</v>
      </c>
      <c r="X119" t="n">
        <v>0.11</v>
      </c>
      <c r="Y119" t="n">
        <v>1</v>
      </c>
      <c r="Z119" t="n">
        <v>10</v>
      </c>
      <c r="AA119" t="n">
        <v>146.491340484665</v>
      </c>
      <c r="AB119" t="n">
        <v>200.435914792854</v>
      </c>
      <c r="AC119" t="n">
        <v>181.3065923986542</v>
      </c>
      <c r="AD119" t="n">
        <v>146491.340484665</v>
      </c>
      <c r="AE119" t="n">
        <v>200435.914792854</v>
      </c>
      <c r="AF119" t="n">
        <v>6.569463129050072e-06</v>
      </c>
      <c r="AG119" t="n">
        <v>4.672067901234567</v>
      </c>
      <c r="AH119" t="n">
        <v>181306.5923986542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8.2601</v>
      </c>
      <c r="E120" t="n">
        <v>12.11</v>
      </c>
      <c r="F120" t="n">
        <v>8.83</v>
      </c>
      <c r="G120" t="n">
        <v>105.98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139.02</v>
      </c>
      <c r="Q120" t="n">
        <v>446.27</v>
      </c>
      <c r="R120" t="n">
        <v>34.2</v>
      </c>
      <c r="S120" t="n">
        <v>28.73</v>
      </c>
      <c r="T120" t="n">
        <v>2080.7</v>
      </c>
      <c r="U120" t="n">
        <v>0.84</v>
      </c>
      <c r="V120" t="n">
        <v>0.92</v>
      </c>
      <c r="W120" t="n">
        <v>0.09</v>
      </c>
      <c r="X120" t="n">
        <v>0.11</v>
      </c>
      <c r="Y120" t="n">
        <v>1</v>
      </c>
      <c r="Z120" t="n">
        <v>10</v>
      </c>
      <c r="AA120" t="n">
        <v>146.3830004096982</v>
      </c>
      <c r="AB120" t="n">
        <v>200.2876791226578</v>
      </c>
      <c r="AC120" t="n">
        <v>181.1725041327713</v>
      </c>
      <c r="AD120" t="n">
        <v>146383.0004096982</v>
      </c>
      <c r="AE120" t="n">
        <v>200287.6791226578</v>
      </c>
      <c r="AF120" t="n">
        <v>6.569463129050072e-06</v>
      </c>
      <c r="AG120" t="n">
        <v>4.672067901234567</v>
      </c>
      <c r="AH120" t="n">
        <v>181172.5041327713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8.271699999999999</v>
      </c>
      <c r="E121" t="n">
        <v>12.09</v>
      </c>
      <c r="F121" t="n">
        <v>8.81</v>
      </c>
      <c r="G121" t="n">
        <v>105.77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137.69</v>
      </c>
      <c r="Q121" t="n">
        <v>446.27</v>
      </c>
      <c r="R121" t="n">
        <v>33.59</v>
      </c>
      <c r="S121" t="n">
        <v>28.73</v>
      </c>
      <c r="T121" t="n">
        <v>1773.06</v>
      </c>
      <c r="U121" t="n">
        <v>0.86</v>
      </c>
      <c r="V121" t="n">
        <v>0.92</v>
      </c>
      <c r="W121" t="n">
        <v>0.09</v>
      </c>
      <c r="X121" t="n">
        <v>0.09</v>
      </c>
      <c r="Y121" t="n">
        <v>1</v>
      </c>
      <c r="Z121" t="n">
        <v>10</v>
      </c>
      <c r="AA121" t="n">
        <v>145.8812945840994</v>
      </c>
      <c r="AB121" t="n">
        <v>199.6012230783749</v>
      </c>
      <c r="AC121" t="n">
        <v>180.5515624899075</v>
      </c>
      <c r="AD121" t="n">
        <v>145881.2945840994</v>
      </c>
      <c r="AE121" t="n">
        <v>199601.2230783749</v>
      </c>
      <c r="AF121" t="n">
        <v>6.578688897781319e-06</v>
      </c>
      <c r="AG121" t="n">
        <v>4.664351851851851</v>
      </c>
      <c r="AH121" t="n">
        <v>180551.5624899075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8.271699999999999</v>
      </c>
      <c r="E122" t="n">
        <v>12.09</v>
      </c>
      <c r="F122" t="n">
        <v>8.81</v>
      </c>
      <c r="G122" t="n">
        <v>105.77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136.93</v>
      </c>
      <c r="Q122" t="n">
        <v>446.27</v>
      </c>
      <c r="R122" t="n">
        <v>33.71</v>
      </c>
      <c r="S122" t="n">
        <v>28.73</v>
      </c>
      <c r="T122" t="n">
        <v>1835.52</v>
      </c>
      <c r="U122" t="n">
        <v>0.85</v>
      </c>
      <c r="V122" t="n">
        <v>0.92</v>
      </c>
      <c r="W122" t="n">
        <v>0.09</v>
      </c>
      <c r="X122" t="n">
        <v>0.09</v>
      </c>
      <c r="Y122" t="n">
        <v>1</v>
      </c>
      <c r="Z122" t="n">
        <v>10</v>
      </c>
      <c r="AA122" t="n">
        <v>145.6590702926592</v>
      </c>
      <c r="AB122" t="n">
        <v>199.2971659989827</v>
      </c>
      <c r="AC122" t="n">
        <v>180.2765241914256</v>
      </c>
      <c r="AD122" t="n">
        <v>145659.0702926592</v>
      </c>
      <c r="AE122" t="n">
        <v>199297.1659989827</v>
      </c>
      <c r="AF122" t="n">
        <v>6.578688897781319e-06</v>
      </c>
      <c r="AG122" t="n">
        <v>4.664351851851851</v>
      </c>
      <c r="AH122" t="n">
        <v>180276.5241914256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8.2624</v>
      </c>
      <c r="E123" t="n">
        <v>12.1</v>
      </c>
      <c r="F123" t="n">
        <v>8.83</v>
      </c>
      <c r="G123" t="n">
        <v>105.94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136.72</v>
      </c>
      <c r="Q123" t="n">
        <v>446.27</v>
      </c>
      <c r="R123" t="n">
        <v>34.18</v>
      </c>
      <c r="S123" t="n">
        <v>28.73</v>
      </c>
      <c r="T123" t="n">
        <v>2072.25</v>
      </c>
      <c r="U123" t="n">
        <v>0.84</v>
      </c>
      <c r="V123" t="n">
        <v>0.92</v>
      </c>
      <c r="W123" t="n">
        <v>0.09</v>
      </c>
      <c r="X123" t="n">
        <v>0.11</v>
      </c>
      <c r="Y123" t="n">
        <v>1</v>
      </c>
      <c r="Z123" t="n">
        <v>10</v>
      </c>
      <c r="AA123" t="n">
        <v>145.6941574565531</v>
      </c>
      <c r="AB123" t="n">
        <v>199.3451738045588</v>
      </c>
      <c r="AC123" t="n">
        <v>180.3199501994169</v>
      </c>
      <c r="AD123" t="n">
        <v>145694.157456553</v>
      </c>
      <c r="AE123" t="n">
        <v>199345.1738045588</v>
      </c>
      <c r="AF123" t="n">
        <v>6.571292376298508e-06</v>
      </c>
      <c r="AG123" t="n">
        <v>4.66820987654321</v>
      </c>
      <c r="AH123" t="n">
        <v>180319.9501994169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8.250999999999999</v>
      </c>
      <c r="E124" t="n">
        <v>12.12</v>
      </c>
      <c r="F124" t="n">
        <v>8.84</v>
      </c>
      <c r="G124" t="n">
        <v>106.14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136.68</v>
      </c>
      <c r="Q124" t="n">
        <v>446.27</v>
      </c>
      <c r="R124" t="n">
        <v>34.8</v>
      </c>
      <c r="S124" t="n">
        <v>28.73</v>
      </c>
      <c r="T124" t="n">
        <v>2381.36</v>
      </c>
      <c r="U124" t="n">
        <v>0.83</v>
      </c>
      <c r="V124" t="n">
        <v>0.92</v>
      </c>
      <c r="W124" t="n">
        <v>0.09</v>
      </c>
      <c r="X124" t="n">
        <v>0.12</v>
      </c>
      <c r="Y124" t="n">
        <v>1</v>
      </c>
      <c r="Z124" t="n">
        <v>10</v>
      </c>
      <c r="AA124" t="n">
        <v>145.7759785107007</v>
      </c>
      <c r="AB124" t="n">
        <v>199.4571249805337</v>
      </c>
      <c r="AC124" t="n">
        <v>180.4212169122812</v>
      </c>
      <c r="AD124" t="n">
        <v>145775.9785107007</v>
      </c>
      <c r="AE124" t="n">
        <v>199457.1249805337</v>
      </c>
      <c r="AF124" t="n">
        <v>6.562225672545385e-06</v>
      </c>
      <c r="AG124" t="n">
        <v>4.675925925925926</v>
      </c>
      <c r="AH124" t="n">
        <v>180421.2169122812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8.2476</v>
      </c>
      <c r="E125" t="n">
        <v>12.12</v>
      </c>
      <c r="F125" t="n">
        <v>8.85</v>
      </c>
      <c r="G125" t="n">
        <v>106.2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136.62</v>
      </c>
      <c r="Q125" t="n">
        <v>446.27</v>
      </c>
      <c r="R125" t="n">
        <v>34.89</v>
      </c>
      <c r="S125" t="n">
        <v>28.73</v>
      </c>
      <c r="T125" t="n">
        <v>2426.15</v>
      </c>
      <c r="U125" t="n">
        <v>0.82</v>
      </c>
      <c r="V125" t="n">
        <v>0.92</v>
      </c>
      <c r="W125" t="n">
        <v>0.09</v>
      </c>
      <c r="X125" t="n">
        <v>0.13</v>
      </c>
      <c r="Y125" t="n">
        <v>1</v>
      </c>
      <c r="Z125" t="n">
        <v>10</v>
      </c>
      <c r="AA125" t="n">
        <v>145.798433482065</v>
      </c>
      <c r="AB125" t="n">
        <v>199.4878488629978</v>
      </c>
      <c r="AC125" t="n">
        <v>180.4490085505242</v>
      </c>
      <c r="AD125" t="n">
        <v>145798.433482065</v>
      </c>
      <c r="AE125" t="n">
        <v>199487.8488629978</v>
      </c>
      <c r="AF125" t="n">
        <v>6.559521567917262e-06</v>
      </c>
      <c r="AG125" t="n">
        <v>4.675925925925926</v>
      </c>
      <c r="AH125" t="n">
        <v>180449.0085505242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8.2486</v>
      </c>
      <c r="E126" t="n">
        <v>12.12</v>
      </c>
      <c r="F126" t="n">
        <v>8.85</v>
      </c>
      <c r="G126" t="n">
        <v>106.18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136.26</v>
      </c>
      <c r="Q126" t="n">
        <v>446.27</v>
      </c>
      <c r="R126" t="n">
        <v>34.79</v>
      </c>
      <c r="S126" t="n">
        <v>28.73</v>
      </c>
      <c r="T126" t="n">
        <v>2375.6</v>
      </c>
      <c r="U126" t="n">
        <v>0.83</v>
      </c>
      <c r="V126" t="n">
        <v>0.92</v>
      </c>
      <c r="W126" t="n">
        <v>0.09</v>
      </c>
      <c r="X126" t="n">
        <v>0.13</v>
      </c>
      <c r="Y126" t="n">
        <v>1</v>
      </c>
      <c r="Z126" t="n">
        <v>10</v>
      </c>
      <c r="AA126" t="n">
        <v>145.6861666686603</v>
      </c>
      <c r="AB126" t="n">
        <v>199.3342404560352</v>
      </c>
      <c r="AC126" t="n">
        <v>180.3100603143314</v>
      </c>
      <c r="AD126" t="n">
        <v>145686.1666686603</v>
      </c>
      <c r="AE126" t="n">
        <v>199334.2404560352</v>
      </c>
      <c r="AF126" t="n">
        <v>6.560316892807886e-06</v>
      </c>
      <c r="AG126" t="n">
        <v>4.675925925925926</v>
      </c>
      <c r="AH126" t="n">
        <v>180310.0603143314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8.2537</v>
      </c>
      <c r="E127" t="n">
        <v>12.12</v>
      </c>
      <c r="F127" t="n">
        <v>8.84</v>
      </c>
      <c r="G127" t="n">
        <v>106.09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135.82</v>
      </c>
      <c r="Q127" t="n">
        <v>446.27</v>
      </c>
      <c r="R127" t="n">
        <v>34.51</v>
      </c>
      <c r="S127" t="n">
        <v>28.73</v>
      </c>
      <c r="T127" t="n">
        <v>2233.33</v>
      </c>
      <c r="U127" t="n">
        <v>0.83</v>
      </c>
      <c r="V127" t="n">
        <v>0.92</v>
      </c>
      <c r="W127" t="n">
        <v>0.09</v>
      </c>
      <c r="X127" t="n">
        <v>0.12</v>
      </c>
      <c r="Y127" t="n">
        <v>1</v>
      </c>
      <c r="Z127" t="n">
        <v>10</v>
      </c>
      <c r="AA127" t="n">
        <v>145.5058730225691</v>
      </c>
      <c r="AB127" t="n">
        <v>199.0875547354591</v>
      </c>
      <c r="AC127" t="n">
        <v>180.0869179327014</v>
      </c>
      <c r="AD127" t="n">
        <v>145505.8730225691</v>
      </c>
      <c r="AE127" t="n">
        <v>199087.5547354591</v>
      </c>
      <c r="AF127" t="n">
        <v>6.564373049750072e-06</v>
      </c>
      <c r="AG127" t="n">
        <v>4.675925925925926</v>
      </c>
      <c r="AH127" t="n">
        <v>180086.9179327014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8.3202</v>
      </c>
      <c r="E128" t="n">
        <v>12.02</v>
      </c>
      <c r="F128" t="n">
        <v>8.800000000000001</v>
      </c>
      <c r="G128" t="n">
        <v>131.99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135.05</v>
      </c>
      <c r="Q128" t="n">
        <v>446.27</v>
      </c>
      <c r="R128" t="n">
        <v>33.15</v>
      </c>
      <c r="S128" t="n">
        <v>28.73</v>
      </c>
      <c r="T128" t="n">
        <v>1558.17</v>
      </c>
      <c r="U128" t="n">
        <v>0.87</v>
      </c>
      <c r="V128" t="n">
        <v>0.93</v>
      </c>
      <c r="W128" t="n">
        <v>0.09</v>
      </c>
      <c r="X128" t="n">
        <v>0.08</v>
      </c>
      <c r="Y128" t="n">
        <v>1</v>
      </c>
      <c r="Z128" t="n">
        <v>10</v>
      </c>
      <c r="AA128" t="n">
        <v>144.7737421136868</v>
      </c>
      <c r="AB128" t="n">
        <v>198.0858209265907</v>
      </c>
      <c r="AC128" t="n">
        <v>179.1807881926089</v>
      </c>
      <c r="AD128" t="n">
        <v>144773.7421136868</v>
      </c>
      <c r="AE128" t="n">
        <v>198085.8209265907</v>
      </c>
      <c r="AF128" t="n">
        <v>6.617262154976623e-06</v>
      </c>
      <c r="AG128" t="n">
        <v>4.637345679012346</v>
      </c>
      <c r="AH128" t="n">
        <v>179180.7881926089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8.3208</v>
      </c>
      <c r="E129" t="n">
        <v>12.02</v>
      </c>
      <c r="F129" t="n">
        <v>8.800000000000001</v>
      </c>
      <c r="G129" t="n">
        <v>131.98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0</v>
      </c>
      <c r="N129" t="n">
        <v>127.84</v>
      </c>
      <c r="O129" t="n">
        <v>46164.87</v>
      </c>
      <c r="P129" t="n">
        <v>135.54</v>
      </c>
      <c r="Q129" t="n">
        <v>446.27</v>
      </c>
      <c r="R129" t="n">
        <v>33.06</v>
      </c>
      <c r="S129" t="n">
        <v>28.73</v>
      </c>
      <c r="T129" t="n">
        <v>1517.37</v>
      </c>
      <c r="U129" t="n">
        <v>0.87</v>
      </c>
      <c r="V129" t="n">
        <v>0.93</v>
      </c>
      <c r="W129" t="n">
        <v>0.09</v>
      </c>
      <c r="X129" t="n">
        <v>0.08</v>
      </c>
      <c r="Y129" t="n">
        <v>1</v>
      </c>
      <c r="Z129" t="n">
        <v>10</v>
      </c>
      <c r="AA129" t="n">
        <v>144.9122569269848</v>
      </c>
      <c r="AB129" t="n">
        <v>198.2753430049872</v>
      </c>
      <c r="AC129" t="n">
        <v>179.3522225498391</v>
      </c>
      <c r="AD129" t="n">
        <v>144912.2569269848</v>
      </c>
      <c r="AE129" t="n">
        <v>198275.3430049872</v>
      </c>
      <c r="AF129" t="n">
        <v>6.617739349910998e-06</v>
      </c>
      <c r="AG129" t="n">
        <v>4.637345679012346</v>
      </c>
      <c r="AH129" t="n">
        <v>179352.2225498391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8.180300000000001</v>
      </c>
      <c r="E2" t="n">
        <v>12.22</v>
      </c>
      <c r="F2" t="n">
        <v>10.07</v>
      </c>
      <c r="G2" t="n">
        <v>13.13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29.3</v>
      </c>
      <c r="Q2" t="n">
        <v>446.49</v>
      </c>
      <c r="R2" t="n">
        <v>72.59999999999999</v>
      </c>
      <c r="S2" t="n">
        <v>28.73</v>
      </c>
      <c r="T2" t="n">
        <v>21074.58</v>
      </c>
      <c r="U2" t="n">
        <v>0.4</v>
      </c>
      <c r="V2" t="n">
        <v>0.8100000000000001</v>
      </c>
      <c r="W2" t="n">
        <v>0.21</v>
      </c>
      <c r="X2" t="n">
        <v>1.34</v>
      </c>
      <c r="Y2" t="n">
        <v>1</v>
      </c>
      <c r="Z2" t="n">
        <v>10</v>
      </c>
      <c r="AA2" t="n">
        <v>81.4437638417609</v>
      </c>
      <c r="AB2" t="n">
        <v>111.4349507335289</v>
      </c>
      <c r="AC2" t="n">
        <v>100.7997554354851</v>
      </c>
      <c r="AD2" t="n">
        <v>81443.7638417609</v>
      </c>
      <c r="AE2" t="n">
        <v>111434.9507335289</v>
      </c>
      <c r="AF2" t="n">
        <v>1.202637943048056e-05</v>
      </c>
      <c r="AG2" t="n">
        <v>4.714506172839506</v>
      </c>
      <c r="AH2" t="n">
        <v>100799.7554354851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7.1134</v>
      </c>
      <c r="E2" t="n">
        <v>14.06</v>
      </c>
      <c r="F2" t="n">
        <v>10.67</v>
      </c>
      <c r="G2" t="n">
        <v>9.42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92.47</v>
      </c>
      <c r="Q2" t="n">
        <v>446.36</v>
      </c>
      <c r="R2" t="n">
        <v>94.45</v>
      </c>
      <c r="S2" t="n">
        <v>28.73</v>
      </c>
      <c r="T2" t="n">
        <v>31891.24</v>
      </c>
      <c r="U2" t="n">
        <v>0.3</v>
      </c>
      <c r="V2" t="n">
        <v>0.76</v>
      </c>
      <c r="W2" t="n">
        <v>0.18</v>
      </c>
      <c r="X2" t="n">
        <v>1.95</v>
      </c>
      <c r="Y2" t="n">
        <v>1</v>
      </c>
      <c r="Z2" t="n">
        <v>10</v>
      </c>
      <c r="AA2" t="n">
        <v>130.7785503855416</v>
      </c>
      <c r="AB2" t="n">
        <v>178.9369821798686</v>
      </c>
      <c r="AC2" t="n">
        <v>161.8594877403038</v>
      </c>
      <c r="AD2" t="n">
        <v>130778.5503855416</v>
      </c>
      <c r="AE2" t="n">
        <v>178936.9821798686</v>
      </c>
      <c r="AF2" t="n">
        <v>7.704719479554408e-06</v>
      </c>
      <c r="AG2" t="n">
        <v>5.424382716049383</v>
      </c>
      <c r="AH2" t="n">
        <v>161859.4877403038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7.541</v>
      </c>
      <c r="E3" t="n">
        <v>13.26</v>
      </c>
      <c r="F3" t="n">
        <v>10.2</v>
      </c>
      <c r="G3" t="n">
        <v>11.77</v>
      </c>
      <c r="H3" t="n">
        <v>0.22</v>
      </c>
      <c r="I3" t="n">
        <v>52</v>
      </c>
      <c r="J3" t="n">
        <v>99.02</v>
      </c>
      <c r="K3" t="n">
        <v>39.72</v>
      </c>
      <c r="L3" t="n">
        <v>1.25</v>
      </c>
      <c r="M3" t="n">
        <v>50</v>
      </c>
      <c r="N3" t="n">
        <v>13.05</v>
      </c>
      <c r="O3" t="n">
        <v>12446.14</v>
      </c>
      <c r="P3" t="n">
        <v>87.34</v>
      </c>
      <c r="Q3" t="n">
        <v>446.32</v>
      </c>
      <c r="R3" t="n">
        <v>79.03</v>
      </c>
      <c r="S3" t="n">
        <v>28.73</v>
      </c>
      <c r="T3" t="n">
        <v>24257.81</v>
      </c>
      <c r="U3" t="n">
        <v>0.36</v>
      </c>
      <c r="V3" t="n">
        <v>0.8</v>
      </c>
      <c r="W3" t="n">
        <v>0.17</v>
      </c>
      <c r="X3" t="n">
        <v>1.48</v>
      </c>
      <c r="Y3" t="n">
        <v>1</v>
      </c>
      <c r="Z3" t="n">
        <v>10</v>
      </c>
      <c r="AA3" t="n">
        <v>116.85266277381</v>
      </c>
      <c r="AB3" t="n">
        <v>159.8829683827054</v>
      </c>
      <c r="AC3" t="n">
        <v>144.6239622774595</v>
      </c>
      <c r="AD3" t="n">
        <v>116852.66277381</v>
      </c>
      <c r="AE3" t="n">
        <v>159882.9683827054</v>
      </c>
      <c r="AF3" t="n">
        <v>8.167864817853599e-06</v>
      </c>
      <c r="AG3" t="n">
        <v>5.11574074074074</v>
      </c>
      <c r="AH3" t="n">
        <v>144623.9622774595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7.88</v>
      </c>
      <c r="E4" t="n">
        <v>12.69</v>
      </c>
      <c r="F4" t="n">
        <v>9.859999999999999</v>
      </c>
      <c r="G4" t="n">
        <v>14.43</v>
      </c>
      <c r="H4" t="n">
        <v>0.27</v>
      </c>
      <c r="I4" t="n">
        <v>41</v>
      </c>
      <c r="J4" t="n">
        <v>99.33</v>
      </c>
      <c r="K4" t="n">
        <v>39.72</v>
      </c>
      <c r="L4" t="n">
        <v>1.5</v>
      </c>
      <c r="M4" t="n">
        <v>39</v>
      </c>
      <c r="N4" t="n">
        <v>13.11</v>
      </c>
      <c r="O4" t="n">
        <v>12484.55</v>
      </c>
      <c r="P4" t="n">
        <v>83.40000000000001</v>
      </c>
      <c r="Q4" t="n">
        <v>446.27</v>
      </c>
      <c r="R4" t="n">
        <v>67.73999999999999</v>
      </c>
      <c r="S4" t="n">
        <v>28.73</v>
      </c>
      <c r="T4" t="n">
        <v>18668.79</v>
      </c>
      <c r="U4" t="n">
        <v>0.42</v>
      </c>
      <c r="V4" t="n">
        <v>0.83</v>
      </c>
      <c r="W4" t="n">
        <v>0.15</v>
      </c>
      <c r="X4" t="n">
        <v>1.14</v>
      </c>
      <c r="Y4" t="n">
        <v>1</v>
      </c>
      <c r="Z4" t="n">
        <v>10</v>
      </c>
      <c r="AA4" t="n">
        <v>113.380532452546</v>
      </c>
      <c r="AB4" t="n">
        <v>155.1322464975755</v>
      </c>
      <c r="AC4" t="n">
        <v>140.3266426213648</v>
      </c>
      <c r="AD4" t="n">
        <v>113380.532452546</v>
      </c>
      <c r="AE4" t="n">
        <v>155132.2464975755</v>
      </c>
      <c r="AF4" t="n">
        <v>8.535045055653939e-06</v>
      </c>
      <c r="AG4" t="n">
        <v>4.895833333333333</v>
      </c>
      <c r="AH4" t="n">
        <v>140326.6426213648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8.105600000000001</v>
      </c>
      <c r="E5" t="n">
        <v>12.34</v>
      </c>
      <c r="F5" t="n">
        <v>9.65</v>
      </c>
      <c r="G5" t="n">
        <v>17.03</v>
      </c>
      <c r="H5" t="n">
        <v>0.31</v>
      </c>
      <c r="I5" t="n">
        <v>34</v>
      </c>
      <c r="J5" t="n">
        <v>99.64</v>
      </c>
      <c r="K5" t="n">
        <v>39.72</v>
      </c>
      <c r="L5" t="n">
        <v>1.75</v>
      </c>
      <c r="M5" t="n">
        <v>32</v>
      </c>
      <c r="N5" t="n">
        <v>13.18</v>
      </c>
      <c r="O5" t="n">
        <v>12522.99</v>
      </c>
      <c r="P5" t="n">
        <v>80.43000000000001</v>
      </c>
      <c r="Q5" t="n">
        <v>446.29</v>
      </c>
      <c r="R5" t="n">
        <v>60.9</v>
      </c>
      <c r="S5" t="n">
        <v>28.73</v>
      </c>
      <c r="T5" t="n">
        <v>15286.47</v>
      </c>
      <c r="U5" t="n">
        <v>0.47</v>
      </c>
      <c r="V5" t="n">
        <v>0.84</v>
      </c>
      <c r="W5" t="n">
        <v>0.13</v>
      </c>
      <c r="X5" t="n">
        <v>0.93</v>
      </c>
      <c r="Y5" t="n">
        <v>1</v>
      </c>
      <c r="Z5" t="n">
        <v>10</v>
      </c>
      <c r="AA5" t="n">
        <v>111.2501761828936</v>
      </c>
      <c r="AB5" t="n">
        <v>152.2173990647531</v>
      </c>
      <c r="AC5" t="n">
        <v>137.689984136516</v>
      </c>
      <c r="AD5" t="n">
        <v>111250.1761828936</v>
      </c>
      <c r="AE5" t="n">
        <v>152217.3990647531</v>
      </c>
      <c r="AF5" t="n">
        <v>8.779398629836114e-06</v>
      </c>
      <c r="AG5" t="n">
        <v>4.760802469135802</v>
      </c>
      <c r="AH5" t="n">
        <v>137689.984136516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8.294</v>
      </c>
      <c r="E6" t="n">
        <v>12.06</v>
      </c>
      <c r="F6" t="n">
        <v>9.470000000000001</v>
      </c>
      <c r="G6" t="n">
        <v>19.6</v>
      </c>
      <c r="H6" t="n">
        <v>0.35</v>
      </c>
      <c r="I6" t="n">
        <v>29</v>
      </c>
      <c r="J6" t="n">
        <v>99.95</v>
      </c>
      <c r="K6" t="n">
        <v>39.72</v>
      </c>
      <c r="L6" t="n">
        <v>2</v>
      </c>
      <c r="M6" t="n">
        <v>27</v>
      </c>
      <c r="N6" t="n">
        <v>13.24</v>
      </c>
      <c r="O6" t="n">
        <v>12561.45</v>
      </c>
      <c r="P6" t="n">
        <v>78.04000000000001</v>
      </c>
      <c r="Q6" t="n">
        <v>446.33</v>
      </c>
      <c r="R6" t="n">
        <v>54.93</v>
      </c>
      <c r="S6" t="n">
        <v>28.73</v>
      </c>
      <c r="T6" t="n">
        <v>12323.61</v>
      </c>
      <c r="U6" t="n">
        <v>0.52</v>
      </c>
      <c r="V6" t="n">
        <v>0.86</v>
      </c>
      <c r="W6" t="n">
        <v>0.13</v>
      </c>
      <c r="X6" t="n">
        <v>0.75</v>
      </c>
      <c r="Y6" t="n">
        <v>1</v>
      </c>
      <c r="Z6" t="n">
        <v>10</v>
      </c>
      <c r="AA6" t="n">
        <v>109.5813441814402</v>
      </c>
      <c r="AB6" t="n">
        <v>149.9340294966937</v>
      </c>
      <c r="AC6" t="n">
        <v>135.6245361553022</v>
      </c>
      <c r="AD6" t="n">
        <v>109581.3441814402</v>
      </c>
      <c r="AE6" t="n">
        <v>149934.0294966938</v>
      </c>
      <c r="AF6" t="n">
        <v>8.983459859339312e-06</v>
      </c>
      <c r="AG6" t="n">
        <v>4.652777777777778</v>
      </c>
      <c r="AH6" t="n">
        <v>135624.5361553022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8.2951</v>
      </c>
      <c r="E7" t="n">
        <v>12.06</v>
      </c>
      <c r="F7" t="n">
        <v>9.529999999999999</v>
      </c>
      <c r="G7" t="n">
        <v>22</v>
      </c>
      <c r="H7" t="n">
        <v>0.39</v>
      </c>
      <c r="I7" t="n">
        <v>26</v>
      </c>
      <c r="J7" t="n">
        <v>100.27</v>
      </c>
      <c r="K7" t="n">
        <v>39.72</v>
      </c>
      <c r="L7" t="n">
        <v>2.25</v>
      </c>
      <c r="M7" t="n">
        <v>24</v>
      </c>
      <c r="N7" t="n">
        <v>13.3</v>
      </c>
      <c r="O7" t="n">
        <v>12599.94</v>
      </c>
      <c r="P7" t="n">
        <v>77.56999999999999</v>
      </c>
      <c r="Q7" t="n">
        <v>446.27</v>
      </c>
      <c r="R7" t="n">
        <v>58</v>
      </c>
      <c r="S7" t="n">
        <v>28.73</v>
      </c>
      <c r="T7" t="n">
        <v>13876.38</v>
      </c>
      <c r="U7" t="n">
        <v>0.5</v>
      </c>
      <c r="V7" t="n">
        <v>0.85</v>
      </c>
      <c r="W7" t="n">
        <v>0.11</v>
      </c>
      <c r="X7" t="n">
        <v>0.8100000000000001</v>
      </c>
      <c r="Y7" t="n">
        <v>1</v>
      </c>
      <c r="Z7" t="n">
        <v>10</v>
      </c>
      <c r="AA7" t="n">
        <v>109.5032791281489</v>
      </c>
      <c r="AB7" t="n">
        <v>149.8272174467936</v>
      </c>
      <c r="AC7" t="n">
        <v>135.5279180975329</v>
      </c>
      <c r="AD7" t="n">
        <v>109503.2791281489</v>
      </c>
      <c r="AE7" t="n">
        <v>149827.2174467936</v>
      </c>
      <c r="AF7" t="n">
        <v>8.984651299638959e-06</v>
      </c>
      <c r="AG7" t="n">
        <v>4.652777777777778</v>
      </c>
      <c r="AH7" t="n">
        <v>135527.9180975329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8.4521</v>
      </c>
      <c r="E8" t="n">
        <v>11.83</v>
      </c>
      <c r="F8" t="n">
        <v>9.369999999999999</v>
      </c>
      <c r="G8" t="n">
        <v>24.44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21</v>
      </c>
      <c r="N8" t="n">
        <v>13.36</v>
      </c>
      <c r="O8" t="n">
        <v>12638.45</v>
      </c>
      <c r="P8" t="n">
        <v>75.23999999999999</v>
      </c>
      <c r="Q8" t="n">
        <v>446.27</v>
      </c>
      <c r="R8" t="n">
        <v>51.89</v>
      </c>
      <c r="S8" t="n">
        <v>28.73</v>
      </c>
      <c r="T8" t="n">
        <v>10835.22</v>
      </c>
      <c r="U8" t="n">
        <v>0.55</v>
      </c>
      <c r="V8" t="n">
        <v>0.87</v>
      </c>
      <c r="W8" t="n">
        <v>0.12</v>
      </c>
      <c r="X8" t="n">
        <v>0.65</v>
      </c>
      <c r="Y8" t="n">
        <v>1</v>
      </c>
      <c r="Z8" t="n">
        <v>10</v>
      </c>
      <c r="AA8" t="n">
        <v>98.8563117191753</v>
      </c>
      <c r="AB8" t="n">
        <v>135.2595669267917</v>
      </c>
      <c r="AC8" t="n">
        <v>122.3505836973294</v>
      </c>
      <c r="AD8" t="n">
        <v>98856.3117191753</v>
      </c>
      <c r="AE8" t="n">
        <v>135259.5669267917</v>
      </c>
      <c r="AF8" t="n">
        <v>9.154702324224955e-06</v>
      </c>
      <c r="AG8" t="n">
        <v>4.564043209876544</v>
      </c>
      <c r="AH8" t="n">
        <v>122350.5836973294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8.5334</v>
      </c>
      <c r="E9" t="n">
        <v>11.72</v>
      </c>
      <c r="F9" t="n">
        <v>9.300000000000001</v>
      </c>
      <c r="G9" t="n">
        <v>26.57</v>
      </c>
      <c r="H9" t="n">
        <v>0.48</v>
      </c>
      <c r="I9" t="n">
        <v>21</v>
      </c>
      <c r="J9" t="n">
        <v>100.89</v>
      </c>
      <c r="K9" t="n">
        <v>39.72</v>
      </c>
      <c r="L9" t="n">
        <v>2.75</v>
      </c>
      <c r="M9" t="n">
        <v>19</v>
      </c>
      <c r="N9" t="n">
        <v>13.42</v>
      </c>
      <c r="O9" t="n">
        <v>12676.98</v>
      </c>
      <c r="P9" t="n">
        <v>73.34999999999999</v>
      </c>
      <c r="Q9" t="n">
        <v>446.36</v>
      </c>
      <c r="R9" t="n">
        <v>49.49</v>
      </c>
      <c r="S9" t="n">
        <v>28.73</v>
      </c>
      <c r="T9" t="n">
        <v>9643.290000000001</v>
      </c>
      <c r="U9" t="n">
        <v>0.58</v>
      </c>
      <c r="V9" t="n">
        <v>0.88</v>
      </c>
      <c r="W9" t="n">
        <v>0.11</v>
      </c>
      <c r="X9" t="n">
        <v>0.58</v>
      </c>
      <c r="Y9" t="n">
        <v>1</v>
      </c>
      <c r="Z9" t="n">
        <v>10</v>
      </c>
      <c r="AA9" t="n">
        <v>97.95122766867183</v>
      </c>
      <c r="AB9" t="n">
        <v>134.0211909994032</v>
      </c>
      <c r="AC9" t="n">
        <v>121.2303966303789</v>
      </c>
      <c r="AD9" t="n">
        <v>97951.22766867184</v>
      </c>
      <c r="AE9" t="n">
        <v>134021.1909994032</v>
      </c>
      <c r="AF9" t="n">
        <v>9.242760593644332e-06</v>
      </c>
      <c r="AG9" t="n">
        <v>4.521604938271605</v>
      </c>
      <c r="AH9" t="n">
        <v>121230.3966303789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8.6059</v>
      </c>
      <c r="E10" t="n">
        <v>11.62</v>
      </c>
      <c r="F10" t="n">
        <v>9.24</v>
      </c>
      <c r="G10" t="n">
        <v>29.18</v>
      </c>
      <c r="H10" t="n">
        <v>0.52</v>
      </c>
      <c r="I10" t="n">
        <v>19</v>
      </c>
      <c r="J10" t="n">
        <v>101.2</v>
      </c>
      <c r="K10" t="n">
        <v>39.72</v>
      </c>
      <c r="L10" t="n">
        <v>3</v>
      </c>
      <c r="M10" t="n">
        <v>17</v>
      </c>
      <c r="N10" t="n">
        <v>13.49</v>
      </c>
      <c r="O10" t="n">
        <v>12715.54</v>
      </c>
      <c r="P10" t="n">
        <v>71.59999999999999</v>
      </c>
      <c r="Q10" t="n">
        <v>446.27</v>
      </c>
      <c r="R10" t="n">
        <v>47.7</v>
      </c>
      <c r="S10" t="n">
        <v>28.73</v>
      </c>
      <c r="T10" t="n">
        <v>8758.559999999999</v>
      </c>
      <c r="U10" t="n">
        <v>0.6</v>
      </c>
      <c r="V10" t="n">
        <v>0.88</v>
      </c>
      <c r="W10" t="n">
        <v>0.11</v>
      </c>
      <c r="X10" t="n">
        <v>0.52</v>
      </c>
      <c r="Y10" t="n">
        <v>1</v>
      </c>
      <c r="Z10" t="n">
        <v>10</v>
      </c>
      <c r="AA10" t="n">
        <v>96.97225916640018</v>
      </c>
      <c r="AB10" t="n">
        <v>132.6817231055537</v>
      </c>
      <c r="AC10" t="n">
        <v>120.0187656723629</v>
      </c>
      <c r="AD10" t="n">
        <v>96972.25916640018</v>
      </c>
      <c r="AE10" t="n">
        <v>132681.7231055537</v>
      </c>
      <c r="AF10" t="n">
        <v>9.321287340666527e-06</v>
      </c>
      <c r="AG10" t="n">
        <v>4.483024691358025</v>
      </c>
      <c r="AH10" t="n">
        <v>120018.7656723629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8.6814</v>
      </c>
      <c r="E11" t="n">
        <v>11.52</v>
      </c>
      <c r="F11" t="n">
        <v>9.18</v>
      </c>
      <c r="G11" t="n">
        <v>32.4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69.91</v>
      </c>
      <c r="Q11" t="n">
        <v>446.27</v>
      </c>
      <c r="R11" t="n">
        <v>45.59</v>
      </c>
      <c r="S11" t="n">
        <v>28.73</v>
      </c>
      <c r="T11" t="n">
        <v>7716.49</v>
      </c>
      <c r="U11" t="n">
        <v>0.63</v>
      </c>
      <c r="V11" t="n">
        <v>0.89</v>
      </c>
      <c r="W11" t="n">
        <v>0.11</v>
      </c>
      <c r="X11" t="n">
        <v>0.46</v>
      </c>
      <c r="Y11" t="n">
        <v>1</v>
      </c>
      <c r="Z11" t="n">
        <v>10</v>
      </c>
      <c r="AA11" t="n">
        <v>96.18417835437165</v>
      </c>
      <c r="AB11" t="n">
        <v>131.6034361708651</v>
      </c>
      <c r="AC11" t="n">
        <v>119.0433889293355</v>
      </c>
      <c r="AD11" t="n">
        <v>96184.17835437166</v>
      </c>
      <c r="AE11" t="n">
        <v>131603.4361708651</v>
      </c>
      <c r="AF11" t="n">
        <v>9.403063470324126e-06</v>
      </c>
      <c r="AG11" t="n">
        <v>4.444444444444445</v>
      </c>
      <c r="AH11" t="n">
        <v>119043.3889293355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8.7662</v>
      </c>
      <c r="E12" t="n">
        <v>11.41</v>
      </c>
      <c r="F12" t="n">
        <v>9.109999999999999</v>
      </c>
      <c r="G12" t="n">
        <v>36.44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68.37</v>
      </c>
      <c r="Q12" t="n">
        <v>446.3</v>
      </c>
      <c r="R12" t="n">
        <v>43.33</v>
      </c>
      <c r="S12" t="n">
        <v>28.73</v>
      </c>
      <c r="T12" t="n">
        <v>6597.2</v>
      </c>
      <c r="U12" t="n">
        <v>0.66</v>
      </c>
      <c r="V12" t="n">
        <v>0.89</v>
      </c>
      <c r="W12" t="n">
        <v>0.1</v>
      </c>
      <c r="X12" t="n">
        <v>0.39</v>
      </c>
      <c r="Y12" t="n">
        <v>1</v>
      </c>
      <c r="Z12" t="n">
        <v>10</v>
      </c>
      <c r="AA12" t="n">
        <v>95.41142505418334</v>
      </c>
      <c r="AB12" t="n">
        <v>130.5461210140785</v>
      </c>
      <c r="AC12" t="n">
        <v>118.0869824471611</v>
      </c>
      <c r="AD12" t="n">
        <v>95411.42505418335</v>
      </c>
      <c r="AE12" t="n">
        <v>130546.1210140785</v>
      </c>
      <c r="AF12" t="n">
        <v>9.494912686151466e-06</v>
      </c>
      <c r="AG12" t="n">
        <v>4.402006172839506</v>
      </c>
      <c r="AH12" t="n">
        <v>118086.9824471611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8.870100000000001</v>
      </c>
      <c r="E13" t="n">
        <v>11.27</v>
      </c>
      <c r="F13" t="n">
        <v>9</v>
      </c>
      <c r="G13" t="n">
        <v>38.56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66.42</v>
      </c>
      <c r="Q13" t="n">
        <v>446.28</v>
      </c>
      <c r="R13" t="n">
        <v>39.42</v>
      </c>
      <c r="S13" t="n">
        <v>28.73</v>
      </c>
      <c r="T13" t="n">
        <v>4643.01</v>
      </c>
      <c r="U13" t="n">
        <v>0.73</v>
      </c>
      <c r="V13" t="n">
        <v>0.91</v>
      </c>
      <c r="W13" t="n">
        <v>0.1</v>
      </c>
      <c r="X13" t="n">
        <v>0.28</v>
      </c>
      <c r="Y13" t="n">
        <v>1</v>
      </c>
      <c r="Z13" t="n">
        <v>10</v>
      </c>
      <c r="AA13" t="n">
        <v>94.44363020767851</v>
      </c>
      <c r="AB13" t="n">
        <v>129.2219414089959</v>
      </c>
      <c r="AC13" t="n">
        <v>116.8891806850895</v>
      </c>
      <c r="AD13" t="n">
        <v>94443.63020767851</v>
      </c>
      <c r="AE13" t="n">
        <v>129221.9414089959</v>
      </c>
      <c r="AF13" t="n">
        <v>9.607449638090864e-06</v>
      </c>
      <c r="AG13" t="n">
        <v>4.347993827160494</v>
      </c>
      <c r="AH13" t="n">
        <v>116889.1806850895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8.815799999999999</v>
      </c>
      <c r="E14" t="n">
        <v>11.34</v>
      </c>
      <c r="F14" t="n">
        <v>9.09</v>
      </c>
      <c r="G14" t="n">
        <v>41.94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65.78</v>
      </c>
      <c r="Q14" t="n">
        <v>446.27</v>
      </c>
      <c r="R14" t="n">
        <v>42.7</v>
      </c>
      <c r="S14" t="n">
        <v>28.73</v>
      </c>
      <c r="T14" t="n">
        <v>6289.7</v>
      </c>
      <c r="U14" t="n">
        <v>0.67</v>
      </c>
      <c r="V14" t="n">
        <v>0.9</v>
      </c>
      <c r="W14" t="n">
        <v>0.1</v>
      </c>
      <c r="X14" t="n">
        <v>0.37</v>
      </c>
      <c r="Y14" t="n">
        <v>1</v>
      </c>
      <c r="Z14" t="n">
        <v>10</v>
      </c>
      <c r="AA14" t="n">
        <v>94.52367351344178</v>
      </c>
      <c r="AB14" t="n">
        <v>129.3314601912026</v>
      </c>
      <c r="AC14" t="n">
        <v>116.9882471484329</v>
      </c>
      <c r="AD14" t="n">
        <v>94523.67351344178</v>
      </c>
      <c r="AE14" t="n">
        <v>129331.4601912026</v>
      </c>
      <c r="AF14" t="n">
        <v>9.5486358123901e-06</v>
      </c>
      <c r="AG14" t="n">
        <v>4.375</v>
      </c>
      <c r="AH14" t="n">
        <v>116988.2471484329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8.875999999999999</v>
      </c>
      <c r="E15" t="n">
        <v>11.27</v>
      </c>
      <c r="F15" t="n">
        <v>9.029999999999999</v>
      </c>
      <c r="G15" t="n">
        <v>45.16</v>
      </c>
      <c r="H15" t="n">
        <v>0.73</v>
      </c>
      <c r="I15" t="n">
        <v>12</v>
      </c>
      <c r="J15" t="n">
        <v>102.77</v>
      </c>
      <c r="K15" t="n">
        <v>39.72</v>
      </c>
      <c r="L15" t="n">
        <v>4.25</v>
      </c>
      <c r="M15" t="n">
        <v>8</v>
      </c>
      <c r="N15" t="n">
        <v>13.8</v>
      </c>
      <c r="O15" t="n">
        <v>12908.71</v>
      </c>
      <c r="P15" t="n">
        <v>64.23999999999999</v>
      </c>
      <c r="Q15" t="n">
        <v>446.28</v>
      </c>
      <c r="R15" t="n">
        <v>40.64</v>
      </c>
      <c r="S15" t="n">
        <v>28.73</v>
      </c>
      <c r="T15" t="n">
        <v>5265.48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93.861240039412</v>
      </c>
      <c r="AB15" t="n">
        <v>128.4250894875332</v>
      </c>
      <c r="AC15" t="n">
        <v>116.1683791926222</v>
      </c>
      <c r="AD15" t="n">
        <v>93861.24003941199</v>
      </c>
      <c r="AE15" t="n">
        <v>128425.0894875332</v>
      </c>
      <c r="AF15" t="n">
        <v>9.613840090607152e-06</v>
      </c>
      <c r="AG15" t="n">
        <v>4.347993827160494</v>
      </c>
      <c r="AH15" t="n">
        <v>116168.3791926222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8.8668</v>
      </c>
      <c r="E16" t="n">
        <v>11.28</v>
      </c>
      <c r="F16" t="n">
        <v>9.039999999999999</v>
      </c>
      <c r="G16" t="n">
        <v>45.22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5</v>
      </c>
      <c r="N16" t="n">
        <v>13.87</v>
      </c>
      <c r="O16" t="n">
        <v>12947.42</v>
      </c>
      <c r="P16" t="n">
        <v>63.87</v>
      </c>
      <c r="Q16" t="n">
        <v>446.27</v>
      </c>
      <c r="R16" t="n">
        <v>40.95</v>
      </c>
      <c r="S16" t="n">
        <v>28.73</v>
      </c>
      <c r="T16" t="n">
        <v>5419.6</v>
      </c>
      <c r="U16" t="n">
        <v>0.7</v>
      </c>
      <c r="V16" t="n">
        <v>0.9</v>
      </c>
      <c r="W16" t="n">
        <v>0.11</v>
      </c>
      <c r="X16" t="n">
        <v>0.32</v>
      </c>
      <c r="Y16" t="n">
        <v>1</v>
      </c>
      <c r="Z16" t="n">
        <v>10</v>
      </c>
      <c r="AA16" t="n">
        <v>93.79758892543155</v>
      </c>
      <c r="AB16" t="n">
        <v>128.3379992252962</v>
      </c>
      <c r="AC16" t="n">
        <v>116.0896007027811</v>
      </c>
      <c r="AD16" t="n">
        <v>93797.58892543156</v>
      </c>
      <c r="AE16" t="n">
        <v>128337.9992252963</v>
      </c>
      <c r="AF16" t="n">
        <v>9.603875317191922e-06</v>
      </c>
      <c r="AG16" t="n">
        <v>4.351851851851851</v>
      </c>
      <c r="AH16" t="n">
        <v>116089.6007027811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8.8607</v>
      </c>
      <c r="E17" t="n">
        <v>11.29</v>
      </c>
      <c r="F17" t="n">
        <v>9.050000000000001</v>
      </c>
      <c r="G17" t="n">
        <v>45.26</v>
      </c>
      <c r="H17" t="n">
        <v>0.8100000000000001</v>
      </c>
      <c r="I17" t="n">
        <v>12</v>
      </c>
      <c r="J17" t="n">
        <v>103.4</v>
      </c>
      <c r="K17" t="n">
        <v>39.72</v>
      </c>
      <c r="L17" t="n">
        <v>4.75</v>
      </c>
      <c r="M17" t="n">
        <v>3</v>
      </c>
      <c r="N17" t="n">
        <v>13.93</v>
      </c>
      <c r="O17" t="n">
        <v>12986.15</v>
      </c>
      <c r="P17" t="n">
        <v>63.53</v>
      </c>
      <c r="Q17" t="n">
        <v>446.27</v>
      </c>
      <c r="R17" t="n">
        <v>41.23</v>
      </c>
      <c r="S17" t="n">
        <v>28.73</v>
      </c>
      <c r="T17" t="n">
        <v>5559.79</v>
      </c>
      <c r="U17" t="n">
        <v>0.7</v>
      </c>
      <c r="V17" t="n">
        <v>0.9</v>
      </c>
      <c r="W17" t="n">
        <v>0.11</v>
      </c>
      <c r="X17" t="n">
        <v>0.33</v>
      </c>
      <c r="Y17" t="n">
        <v>1</v>
      </c>
      <c r="Z17" t="n">
        <v>10</v>
      </c>
      <c r="AA17" t="n">
        <v>93.73279902578939</v>
      </c>
      <c r="AB17" t="n">
        <v>128.2493508262772</v>
      </c>
      <c r="AC17" t="n">
        <v>116.0094127825457</v>
      </c>
      <c r="AD17" t="n">
        <v>93732.79902578938</v>
      </c>
      <c r="AE17" t="n">
        <v>128249.3508262772</v>
      </c>
      <c r="AF17" t="n">
        <v>9.597268239166605e-06</v>
      </c>
      <c r="AG17" t="n">
        <v>4.35570987654321</v>
      </c>
      <c r="AH17" t="n">
        <v>116009.4127825457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8.9038</v>
      </c>
      <c r="E18" t="n">
        <v>11.23</v>
      </c>
      <c r="F18" t="n">
        <v>9.02</v>
      </c>
      <c r="G18" t="n">
        <v>49.18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63.16</v>
      </c>
      <c r="Q18" t="n">
        <v>446.28</v>
      </c>
      <c r="R18" t="n">
        <v>39.92</v>
      </c>
      <c r="S18" t="n">
        <v>28.73</v>
      </c>
      <c r="T18" t="n">
        <v>4911.82</v>
      </c>
      <c r="U18" t="n">
        <v>0.72</v>
      </c>
      <c r="V18" t="n">
        <v>0.9</v>
      </c>
      <c r="W18" t="n">
        <v>0.11</v>
      </c>
      <c r="X18" t="n">
        <v>0.3</v>
      </c>
      <c r="Y18" t="n">
        <v>1</v>
      </c>
      <c r="Z18" t="n">
        <v>10</v>
      </c>
      <c r="AA18" t="n">
        <v>93.47557343409478</v>
      </c>
      <c r="AB18" t="n">
        <v>127.8974034237286</v>
      </c>
      <c r="AC18" t="n">
        <v>115.6910547461349</v>
      </c>
      <c r="AD18" t="n">
        <v>93475.57343409478</v>
      </c>
      <c r="AE18" t="n">
        <v>127897.4034237287</v>
      </c>
      <c r="AF18" t="n">
        <v>9.643951036361871e-06</v>
      </c>
      <c r="AG18" t="n">
        <v>4.332561728395062</v>
      </c>
      <c r="AH18" t="n">
        <v>115691.0547461349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4.8825</v>
      </c>
      <c r="E2" t="n">
        <v>20.48</v>
      </c>
      <c r="F2" t="n">
        <v>12.6</v>
      </c>
      <c r="G2" t="n">
        <v>5.77</v>
      </c>
      <c r="H2" t="n">
        <v>0.09</v>
      </c>
      <c r="I2" t="n">
        <v>131</v>
      </c>
      <c r="J2" t="n">
        <v>204</v>
      </c>
      <c r="K2" t="n">
        <v>55.27</v>
      </c>
      <c r="L2" t="n">
        <v>1</v>
      </c>
      <c r="M2" t="n">
        <v>129</v>
      </c>
      <c r="N2" t="n">
        <v>42.72</v>
      </c>
      <c r="O2" t="n">
        <v>25393.6</v>
      </c>
      <c r="P2" t="n">
        <v>179.64</v>
      </c>
      <c r="Q2" t="n">
        <v>446.41</v>
      </c>
      <c r="R2" t="n">
        <v>157.9</v>
      </c>
      <c r="S2" t="n">
        <v>28.73</v>
      </c>
      <c r="T2" t="n">
        <v>63300.94</v>
      </c>
      <c r="U2" t="n">
        <v>0.18</v>
      </c>
      <c r="V2" t="n">
        <v>0.65</v>
      </c>
      <c r="W2" t="n">
        <v>0.29</v>
      </c>
      <c r="X2" t="n">
        <v>3.88</v>
      </c>
      <c r="Y2" t="n">
        <v>1</v>
      </c>
      <c r="Z2" t="n">
        <v>10</v>
      </c>
      <c r="AA2" t="n">
        <v>248.7984159962801</v>
      </c>
      <c r="AB2" t="n">
        <v>340.4169689774024</v>
      </c>
      <c r="AC2" t="n">
        <v>307.9280512365174</v>
      </c>
      <c r="AD2" t="n">
        <v>248798.4159962801</v>
      </c>
      <c r="AE2" t="n">
        <v>340416.9689774024</v>
      </c>
      <c r="AF2" t="n">
        <v>4.279239990666672e-06</v>
      </c>
      <c r="AG2" t="n">
        <v>7.901234567901235</v>
      </c>
      <c r="AH2" t="n">
        <v>307928.0512365174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5.5598</v>
      </c>
      <c r="E3" t="n">
        <v>17.99</v>
      </c>
      <c r="F3" t="n">
        <v>11.53</v>
      </c>
      <c r="G3" t="n">
        <v>7.21</v>
      </c>
      <c r="H3" t="n">
        <v>0.11</v>
      </c>
      <c r="I3" t="n">
        <v>96</v>
      </c>
      <c r="J3" t="n">
        <v>204.39</v>
      </c>
      <c r="K3" t="n">
        <v>55.27</v>
      </c>
      <c r="L3" t="n">
        <v>1.25</v>
      </c>
      <c r="M3" t="n">
        <v>94</v>
      </c>
      <c r="N3" t="n">
        <v>42.87</v>
      </c>
      <c r="O3" t="n">
        <v>25442.42</v>
      </c>
      <c r="P3" t="n">
        <v>163.76</v>
      </c>
      <c r="Q3" t="n">
        <v>446.33</v>
      </c>
      <c r="R3" t="n">
        <v>122.33</v>
      </c>
      <c r="S3" t="n">
        <v>28.73</v>
      </c>
      <c r="T3" t="n">
        <v>45689.28</v>
      </c>
      <c r="U3" t="n">
        <v>0.23</v>
      </c>
      <c r="V3" t="n">
        <v>0.71</v>
      </c>
      <c r="W3" t="n">
        <v>0.23</v>
      </c>
      <c r="X3" t="n">
        <v>2.81</v>
      </c>
      <c r="Y3" t="n">
        <v>1</v>
      </c>
      <c r="Z3" t="n">
        <v>10</v>
      </c>
      <c r="AA3" t="n">
        <v>214.1453418981744</v>
      </c>
      <c r="AB3" t="n">
        <v>293.0031042106652</v>
      </c>
      <c r="AC3" t="n">
        <v>265.0392991773252</v>
      </c>
      <c r="AD3" t="n">
        <v>214145.3418981744</v>
      </c>
      <c r="AE3" t="n">
        <v>293003.1042106652</v>
      </c>
      <c r="AF3" t="n">
        <v>4.872855811594174e-06</v>
      </c>
      <c r="AG3" t="n">
        <v>6.940586419753085</v>
      </c>
      <c r="AH3" t="n">
        <v>265039.2991773252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6.0353</v>
      </c>
      <c r="E4" t="n">
        <v>16.57</v>
      </c>
      <c r="F4" t="n">
        <v>10.92</v>
      </c>
      <c r="G4" t="n">
        <v>8.619999999999999</v>
      </c>
      <c r="H4" t="n">
        <v>0.13</v>
      </c>
      <c r="I4" t="n">
        <v>76</v>
      </c>
      <c r="J4" t="n">
        <v>204.79</v>
      </c>
      <c r="K4" t="n">
        <v>55.27</v>
      </c>
      <c r="L4" t="n">
        <v>1.5</v>
      </c>
      <c r="M4" t="n">
        <v>74</v>
      </c>
      <c r="N4" t="n">
        <v>43.02</v>
      </c>
      <c r="O4" t="n">
        <v>25491.3</v>
      </c>
      <c r="P4" t="n">
        <v>154.66</v>
      </c>
      <c r="Q4" t="n">
        <v>446.41</v>
      </c>
      <c r="R4" t="n">
        <v>102.79</v>
      </c>
      <c r="S4" t="n">
        <v>28.73</v>
      </c>
      <c r="T4" t="n">
        <v>36020.03</v>
      </c>
      <c r="U4" t="n">
        <v>0.28</v>
      </c>
      <c r="V4" t="n">
        <v>0.75</v>
      </c>
      <c r="W4" t="n">
        <v>0.2</v>
      </c>
      <c r="X4" t="n">
        <v>2.2</v>
      </c>
      <c r="Y4" t="n">
        <v>1</v>
      </c>
      <c r="Z4" t="n">
        <v>10</v>
      </c>
      <c r="AA4" t="n">
        <v>191.1382913180099</v>
      </c>
      <c r="AB4" t="n">
        <v>261.5238426074634</v>
      </c>
      <c r="AC4" t="n">
        <v>236.5643741201018</v>
      </c>
      <c r="AD4" t="n">
        <v>191138.2913180099</v>
      </c>
      <c r="AE4" t="n">
        <v>261523.8426074634</v>
      </c>
      <c r="AF4" t="n">
        <v>5.289605144018548e-06</v>
      </c>
      <c r="AG4" t="n">
        <v>6.392746913580247</v>
      </c>
      <c r="AH4" t="n">
        <v>236564.3741201018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6.421</v>
      </c>
      <c r="E5" t="n">
        <v>15.57</v>
      </c>
      <c r="F5" t="n">
        <v>10.49</v>
      </c>
      <c r="G5" t="n">
        <v>10.16</v>
      </c>
      <c r="H5" t="n">
        <v>0.15</v>
      </c>
      <c r="I5" t="n">
        <v>62</v>
      </c>
      <c r="J5" t="n">
        <v>205.18</v>
      </c>
      <c r="K5" t="n">
        <v>55.27</v>
      </c>
      <c r="L5" t="n">
        <v>1.75</v>
      </c>
      <c r="M5" t="n">
        <v>60</v>
      </c>
      <c r="N5" t="n">
        <v>43.16</v>
      </c>
      <c r="O5" t="n">
        <v>25540.22</v>
      </c>
      <c r="P5" t="n">
        <v>148.16</v>
      </c>
      <c r="Q5" t="n">
        <v>446.33</v>
      </c>
      <c r="R5" t="n">
        <v>88.31999999999999</v>
      </c>
      <c r="S5" t="n">
        <v>28.73</v>
      </c>
      <c r="T5" t="n">
        <v>28852.86</v>
      </c>
      <c r="U5" t="n">
        <v>0.33</v>
      </c>
      <c r="V5" t="n">
        <v>0.78</v>
      </c>
      <c r="W5" t="n">
        <v>0.18</v>
      </c>
      <c r="X5" t="n">
        <v>1.77</v>
      </c>
      <c r="Y5" t="n">
        <v>1</v>
      </c>
      <c r="Z5" t="n">
        <v>10</v>
      </c>
      <c r="AA5" t="n">
        <v>182.8026809668769</v>
      </c>
      <c r="AB5" t="n">
        <v>250.1186927838741</v>
      </c>
      <c r="AC5" t="n">
        <v>226.2477157884439</v>
      </c>
      <c r="AD5" t="n">
        <v>182802.6809668769</v>
      </c>
      <c r="AE5" t="n">
        <v>250118.6927838741</v>
      </c>
      <c r="AF5" t="n">
        <v>5.627649765503471e-06</v>
      </c>
      <c r="AG5" t="n">
        <v>6.006944444444445</v>
      </c>
      <c r="AH5" t="n">
        <v>226247.7157884439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6.6929</v>
      </c>
      <c r="E6" t="n">
        <v>14.94</v>
      </c>
      <c r="F6" t="n">
        <v>10.23</v>
      </c>
      <c r="G6" t="n">
        <v>11.58</v>
      </c>
      <c r="H6" t="n">
        <v>0.17</v>
      </c>
      <c r="I6" t="n">
        <v>53</v>
      </c>
      <c r="J6" t="n">
        <v>205.58</v>
      </c>
      <c r="K6" t="n">
        <v>55.27</v>
      </c>
      <c r="L6" t="n">
        <v>2</v>
      </c>
      <c r="M6" t="n">
        <v>51</v>
      </c>
      <c r="N6" t="n">
        <v>43.31</v>
      </c>
      <c r="O6" t="n">
        <v>25589.2</v>
      </c>
      <c r="P6" t="n">
        <v>143.96</v>
      </c>
      <c r="Q6" t="n">
        <v>446.37</v>
      </c>
      <c r="R6" t="n">
        <v>79.72</v>
      </c>
      <c r="S6" t="n">
        <v>28.73</v>
      </c>
      <c r="T6" t="n">
        <v>24599.96</v>
      </c>
      <c r="U6" t="n">
        <v>0.36</v>
      </c>
      <c r="V6" t="n">
        <v>0.8</v>
      </c>
      <c r="W6" t="n">
        <v>0.17</v>
      </c>
      <c r="X6" t="n">
        <v>1.5</v>
      </c>
      <c r="Y6" t="n">
        <v>1</v>
      </c>
      <c r="Z6" t="n">
        <v>10</v>
      </c>
      <c r="AA6" t="n">
        <v>167.2321530194166</v>
      </c>
      <c r="AB6" t="n">
        <v>228.8144095229572</v>
      </c>
      <c r="AC6" t="n">
        <v>206.9766834211928</v>
      </c>
      <c r="AD6" t="n">
        <v>167232.1530194166</v>
      </c>
      <c r="AE6" t="n">
        <v>228814.4095229572</v>
      </c>
      <c r="AF6" t="n">
        <v>5.865955009428154e-06</v>
      </c>
      <c r="AG6" t="n">
        <v>5.763888888888889</v>
      </c>
      <c r="AH6" t="n">
        <v>206976.6834211928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6.9183</v>
      </c>
      <c r="E7" t="n">
        <v>14.45</v>
      </c>
      <c r="F7" t="n">
        <v>10.02</v>
      </c>
      <c r="G7" t="n">
        <v>13.07</v>
      </c>
      <c r="H7" t="n">
        <v>0.19</v>
      </c>
      <c r="I7" t="n">
        <v>46</v>
      </c>
      <c r="J7" t="n">
        <v>205.98</v>
      </c>
      <c r="K7" t="n">
        <v>55.27</v>
      </c>
      <c r="L7" t="n">
        <v>2.25</v>
      </c>
      <c r="M7" t="n">
        <v>44</v>
      </c>
      <c r="N7" t="n">
        <v>43.46</v>
      </c>
      <c r="O7" t="n">
        <v>25638.22</v>
      </c>
      <c r="P7" t="n">
        <v>140.58</v>
      </c>
      <c r="Q7" t="n">
        <v>446.28</v>
      </c>
      <c r="R7" t="n">
        <v>73</v>
      </c>
      <c r="S7" t="n">
        <v>28.73</v>
      </c>
      <c r="T7" t="n">
        <v>21273.57</v>
      </c>
      <c r="U7" t="n">
        <v>0.39</v>
      </c>
      <c r="V7" t="n">
        <v>0.8100000000000001</v>
      </c>
      <c r="W7" t="n">
        <v>0.15</v>
      </c>
      <c r="X7" t="n">
        <v>1.3</v>
      </c>
      <c r="Y7" t="n">
        <v>1</v>
      </c>
      <c r="Z7" t="n">
        <v>10</v>
      </c>
      <c r="AA7" t="n">
        <v>163.368026748959</v>
      </c>
      <c r="AB7" t="n">
        <v>223.5273414864999</v>
      </c>
      <c r="AC7" t="n">
        <v>202.1942057376868</v>
      </c>
      <c r="AD7" t="n">
        <v>163368.0267489589</v>
      </c>
      <c r="AE7" t="n">
        <v>223527.3414864999</v>
      </c>
      <c r="AF7" t="n">
        <v>6.063505586775061e-06</v>
      </c>
      <c r="AG7" t="n">
        <v>5.574845679012345</v>
      </c>
      <c r="AH7" t="n">
        <v>202194.2057376868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7.0989</v>
      </c>
      <c r="E8" t="n">
        <v>14.09</v>
      </c>
      <c r="F8" t="n">
        <v>9.859999999999999</v>
      </c>
      <c r="G8" t="n">
        <v>14.43</v>
      </c>
      <c r="H8" t="n">
        <v>0.22</v>
      </c>
      <c r="I8" t="n">
        <v>41</v>
      </c>
      <c r="J8" t="n">
        <v>206.38</v>
      </c>
      <c r="K8" t="n">
        <v>55.27</v>
      </c>
      <c r="L8" t="n">
        <v>2.5</v>
      </c>
      <c r="M8" t="n">
        <v>39</v>
      </c>
      <c r="N8" t="n">
        <v>43.6</v>
      </c>
      <c r="O8" t="n">
        <v>25687.3</v>
      </c>
      <c r="P8" t="n">
        <v>137.96</v>
      </c>
      <c r="Q8" t="n">
        <v>446.37</v>
      </c>
      <c r="R8" t="n">
        <v>67.66</v>
      </c>
      <c r="S8" t="n">
        <v>28.73</v>
      </c>
      <c r="T8" t="n">
        <v>18630.83</v>
      </c>
      <c r="U8" t="n">
        <v>0.42</v>
      </c>
      <c r="V8" t="n">
        <v>0.83</v>
      </c>
      <c r="W8" t="n">
        <v>0.15</v>
      </c>
      <c r="X8" t="n">
        <v>1.14</v>
      </c>
      <c r="Y8" t="n">
        <v>1</v>
      </c>
      <c r="Z8" t="n">
        <v>10</v>
      </c>
      <c r="AA8" t="n">
        <v>160.3227927428916</v>
      </c>
      <c r="AB8" t="n">
        <v>219.3607179731581</v>
      </c>
      <c r="AC8" t="n">
        <v>198.4252389245641</v>
      </c>
      <c r="AD8" t="n">
        <v>160322.7927428916</v>
      </c>
      <c r="AE8" t="n">
        <v>219360.7179731581</v>
      </c>
      <c r="AF8" t="n">
        <v>6.221791453096495e-06</v>
      </c>
      <c r="AG8" t="n">
        <v>5.435956790123457</v>
      </c>
      <c r="AH8" t="n">
        <v>198425.2389245641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7.2421</v>
      </c>
      <c r="E9" t="n">
        <v>13.81</v>
      </c>
      <c r="F9" t="n">
        <v>9.74</v>
      </c>
      <c r="G9" t="n">
        <v>15.8</v>
      </c>
      <c r="H9" t="n">
        <v>0.24</v>
      </c>
      <c r="I9" t="n">
        <v>37</v>
      </c>
      <c r="J9" t="n">
        <v>206.78</v>
      </c>
      <c r="K9" t="n">
        <v>55.27</v>
      </c>
      <c r="L9" t="n">
        <v>2.75</v>
      </c>
      <c r="M9" t="n">
        <v>35</v>
      </c>
      <c r="N9" t="n">
        <v>43.75</v>
      </c>
      <c r="O9" t="n">
        <v>25736.42</v>
      </c>
      <c r="P9" t="n">
        <v>135.79</v>
      </c>
      <c r="Q9" t="n">
        <v>446.32</v>
      </c>
      <c r="R9" t="n">
        <v>63.89</v>
      </c>
      <c r="S9" t="n">
        <v>28.73</v>
      </c>
      <c r="T9" t="n">
        <v>16765.81</v>
      </c>
      <c r="U9" t="n">
        <v>0.45</v>
      </c>
      <c r="V9" t="n">
        <v>0.84</v>
      </c>
      <c r="W9" t="n">
        <v>0.14</v>
      </c>
      <c r="X9" t="n">
        <v>1.02</v>
      </c>
      <c r="Y9" t="n">
        <v>1</v>
      </c>
      <c r="Z9" t="n">
        <v>10</v>
      </c>
      <c r="AA9" t="n">
        <v>158.1261297401543</v>
      </c>
      <c r="AB9" t="n">
        <v>216.3551467428822</v>
      </c>
      <c r="AC9" t="n">
        <v>195.7065151941591</v>
      </c>
      <c r="AD9" t="n">
        <v>158126.1297401543</v>
      </c>
      <c r="AE9" t="n">
        <v>216355.1467428822</v>
      </c>
      <c r="AF9" t="n">
        <v>6.347298297267199e-06</v>
      </c>
      <c r="AG9" t="n">
        <v>5.327932098765433</v>
      </c>
      <c r="AH9" t="n">
        <v>195706.5151941591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7.3942</v>
      </c>
      <c r="E10" t="n">
        <v>13.52</v>
      </c>
      <c r="F10" t="n">
        <v>9.619999999999999</v>
      </c>
      <c r="G10" t="n">
        <v>17.49</v>
      </c>
      <c r="H10" t="n">
        <v>0.26</v>
      </c>
      <c r="I10" t="n">
        <v>33</v>
      </c>
      <c r="J10" t="n">
        <v>207.17</v>
      </c>
      <c r="K10" t="n">
        <v>55.27</v>
      </c>
      <c r="L10" t="n">
        <v>3</v>
      </c>
      <c r="M10" t="n">
        <v>31</v>
      </c>
      <c r="N10" t="n">
        <v>43.9</v>
      </c>
      <c r="O10" t="n">
        <v>25785.6</v>
      </c>
      <c r="P10" t="n">
        <v>133.72</v>
      </c>
      <c r="Q10" t="n">
        <v>446.3</v>
      </c>
      <c r="R10" t="n">
        <v>60</v>
      </c>
      <c r="S10" t="n">
        <v>28.73</v>
      </c>
      <c r="T10" t="n">
        <v>14842.16</v>
      </c>
      <c r="U10" t="n">
        <v>0.48</v>
      </c>
      <c r="V10" t="n">
        <v>0.85</v>
      </c>
      <c r="W10" t="n">
        <v>0.13</v>
      </c>
      <c r="X10" t="n">
        <v>0.9</v>
      </c>
      <c r="Y10" t="n">
        <v>1</v>
      </c>
      <c r="Z10" t="n">
        <v>10</v>
      </c>
      <c r="AA10" t="n">
        <v>145.6567791568555</v>
      </c>
      <c r="AB10" t="n">
        <v>199.2940311658984</v>
      </c>
      <c r="AC10" t="n">
        <v>180.2736885424111</v>
      </c>
      <c r="AD10" t="n">
        <v>145656.7791568555</v>
      </c>
      <c r="AE10" t="n">
        <v>199294.0311658984</v>
      </c>
      <c r="AF10" t="n">
        <v>6.480605496976447e-06</v>
      </c>
      <c r="AG10" t="n">
        <v>5.216049382716049</v>
      </c>
      <c r="AH10" t="n">
        <v>180273.6885424111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7.479</v>
      </c>
      <c r="E11" t="n">
        <v>13.37</v>
      </c>
      <c r="F11" t="n">
        <v>9.550000000000001</v>
      </c>
      <c r="G11" t="n">
        <v>18.48</v>
      </c>
      <c r="H11" t="n">
        <v>0.28</v>
      </c>
      <c r="I11" t="n">
        <v>31</v>
      </c>
      <c r="J11" t="n">
        <v>207.57</v>
      </c>
      <c r="K11" t="n">
        <v>55.27</v>
      </c>
      <c r="L11" t="n">
        <v>3.25</v>
      </c>
      <c r="M11" t="n">
        <v>29</v>
      </c>
      <c r="N11" t="n">
        <v>44.05</v>
      </c>
      <c r="O11" t="n">
        <v>25834.83</v>
      </c>
      <c r="P11" t="n">
        <v>132.3</v>
      </c>
      <c r="Q11" t="n">
        <v>446.34</v>
      </c>
      <c r="R11" t="n">
        <v>57.52</v>
      </c>
      <c r="S11" t="n">
        <v>28.73</v>
      </c>
      <c r="T11" t="n">
        <v>13608.77</v>
      </c>
      <c r="U11" t="n">
        <v>0.5</v>
      </c>
      <c r="V11" t="n">
        <v>0.85</v>
      </c>
      <c r="W11" t="n">
        <v>0.13</v>
      </c>
      <c r="X11" t="n">
        <v>0.83</v>
      </c>
      <c r="Y11" t="n">
        <v>1</v>
      </c>
      <c r="Z11" t="n">
        <v>10</v>
      </c>
      <c r="AA11" t="n">
        <v>144.4045583581999</v>
      </c>
      <c r="AB11" t="n">
        <v>197.580687425096</v>
      </c>
      <c r="AC11" t="n">
        <v>178.7238639235373</v>
      </c>
      <c r="AD11" t="n">
        <v>144404.5583581999</v>
      </c>
      <c r="AE11" t="n">
        <v>197580.687425096</v>
      </c>
      <c r="AF11" t="n">
        <v>6.554927985703234e-06</v>
      </c>
      <c r="AG11" t="n">
        <v>5.158179012345679</v>
      </c>
      <c r="AH11" t="n">
        <v>178723.8639235373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7.6544</v>
      </c>
      <c r="E12" t="n">
        <v>13.06</v>
      </c>
      <c r="F12" t="n">
        <v>9.359999999999999</v>
      </c>
      <c r="G12" t="n">
        <v>20.07</v>
      </c>
      <c r="H12" t="n">
        <v>0.3</v>
      </c>
      <c r="I12" t="n">
        <v>28</v>
      </c>
      <c r="J12" t="n">
        <v>207.97</v>
      </c>
      <c r="K12" t="n">
        <v>55.27</v>
      </c>
      <c r="L12" t="n">
        <v>3.5</v>
      </c>
      <c r="M12" t="n">
        <v>26</v>
      </c>
      <c r="N12" t="n">
        <v>44.2</v>
      </c>
      <c r="O12" t="n">
        <v>25884.1</v>
      </c>
      <c r="P12" t="n">
        <v>129.33</v>
      </c>
      <c r="Q12" t="n">
        <v>446.33</v>
      </c>
      <c r="R12" t="n">
        <v>51.03</v>
      </c>
      <c r="S12" t="n">
        <v>28.73</v>
      </c>
      <c r="T12" t="n">
        <v>10382.25</v>
      </c>
      <c r="U12" t="n">
        <v>0.5600000000000001</v>
      </c>
      <c r="V12" t="n">
        <v>0.87</v>
      </c>
      <c r="W12" t="n">
        <v>0.13</v>
      </c>
      <c r="X12" t="n">
        <v>0.64</v>
      </c>
      <c r="Y12" t="n">
        <v>1</v>
      </c>
      <c r="Z12" t="n">
        <v>10</v>
      </c>
      <c r="AA12" t="n">
        <v>141.8193529291486</v>
      </c>
      <c r="AB12" t="n">
        <v>194.0434953058555</v>
      </c>
      <c r="AC12" t="n">
        <v>175.5242564556757</v>
      </c>
      <c r="AD12" t="n">
        <v>141819.3529291486</v>
      </c>
      <c r="AE12" t="n">
        <v>194043.4953058555</v>
      </c>
      <c r="AF12" t="n">
        <v>6.708656340923497e-06</v>
      </c>
      <c r="AG12" t="n">
        <v>5.038580246913581</v>
      </c>
      <c r="AH12" t="n">
        <v>175524.2564556757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7.6641</v>
      </c>
      <c r="E13" t="n">
        <v>13.05</v>
      </c>
      <c r="F13" t="n">
        <v>9.43</v>
      </c>
      <c r="G13" t="n">
        <v>21.76</v>
      </c>
      <c r="H13" t="n">
        <v>0.32</v>
      </c>
      <c r="I13" t="n">
        <v>26</v>
      </c>
      <c r="J13" t="n">
        <v>208.37</v>
      </c>
      <c r="K13" t="n">
        <v>55.27</v>
      </c>
      <c r="L13" t="n">
        <v>3.75</v>
      </c>
      <c r="M13" t="n">
        <v>24</v>
      </c>
      <c r="N13" t="n">
        <v>44.35</v>
      </c>
      <c r="O13" t="n">
        <v>25933.43</v>
      </c>
      <c r="P13" t="n">
        <v>129.8</v>
      </c>
      <c r="Q13" t="n">
        <v>446.27</v>
      </c>
      <c r="R13" t="n">
        <v>54.28</v>
      </c>
      <c r="S13" t="n">
        <v>28.73</v>
      </c>
      <c r="T13" t="n">
        <v>12014.63</v>
      </c>
      <c r="U13" t="n">
        <v>0.53</v>
      </c>
      <c r="V13" t="n">
        <v>0.86</v>
      </c>
      <c r="W13" t="n">
        <v>0.11</v>
      </c>
      <c r="X13" t="n">
        <v>0.71</v>
      </c>
      <c r="Y13" t="n">
        <v>1</v>
      </c>
      <c r="Z13" t="n">
        <v>10</v>
      </c>
      <c r="AA13" t="n">
        <v>142.0094168976156</v>
      </c>
      <c r="AB13" t="n">
        <v>194.3035492125425</v>
      </c>
      <c r="AC13" t="n">
        <v>175.7594911824965</v>
      </c>
      <c r="AD13" t="n">
        <v>142009.4168976156</v>
      </c>
      <c r="AE13" t="n">
        <v>194303.5492125425</v>
      </c>
      <c r="AF13" t="n">
        <v>6.717157852016065e-06</v>
      </c>
      <c r="AG13" t="n">
        <v>5.034722222222223</v>
      </c>
      <c r="AH13" t="n">
        <v>175759.4911824965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7.6586</v>
      </c>
      <c r="E14" t="n">
        <v>13.06</v>
      </c>
      <c r="F14" t="n">
        <v>9.48</v>
      </c>
      <c r="G14" t="n">
        <v>22.75</v>
      </c>
      <c r="H14" t="n">
        <v>0.34</v>
      </c>
      <c r="I14" t="n">
        <v>25</v>
      </c>
      <c r="J14" t="n">
        <v>208.77</v>
      </c>
      <c r="K14" t="n">
        <v>55.27</v>
      </c>
      <c r="L14" t="n">
        <v>4</v>
      </c>
      <c r="M14" t="n">
        <v>23</v>
      </c>
      <c r="N14" t="n">
        <v>44.5</v>
      </c>
      <c r="O14" t="n">
        <v>25982.82</v>
      </c>
      <c r="P14" t="n">
        <v>130.05</v>
      </c>
      <c r="Q14" t="n">
        <v>446.32</v>
      </c>
      <c r="R14" t="n">
        <v>55.59</v>
      </c>
      <c r="S14" t="n">
        <v>28.73</v>
      </c>
      <c r="T14" t="n">
        <v>12675.66</v>
      </c>
      <c r="U14" t="n">
        <v>0.52</v>
      </c>
      <c r="V14" t="n">
        <v>0.86</v>
      </c>
      <c r="W14" t="n">
        <v>0.12</v>
      </c>
      <c r="X14" t="n">
        <v>0.76</v>
      </c>
      <c r="Y14" t="n">
        <v>1</v>
      </c>
      <c r="Z14" t="n">
        <v>10</v>
      </c>
      <c r="AA14" t="n">
        <v>142.2091092396491</v>
      </c>
      <c r="AB14" t="n">
        <v>194.576777084717</v>
      </c>
      <c r="AC14" t="n">
        <v>176.0066425700284</v>
      </c>
      <c r="AD14" t="n">
        <v>142209.1092396491</v>
      </c>
      <c r="AE14" t="n">
        <v>194576.7770847169</v>
      </c>
      <c r="AF14" t="n">
        <v>6.712337407582133e-06</v>
      </c>
      <c r="AG14" t="n">
        <v>5.038580246913581</v>
      </c>
      <c r="AH14" t="n">
        <v>176006.6425700284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7.7757</v>
      </c>
      <c r="E15" t="n">
        <v>12.86</v>
      </c>
      <c r="F15" t="n">
        <v>9.359999999999999</v>
      </c>
      <c r="G15" t="n">
        <v>24.43</v>
      </c>
      <c r="H15" t="n">
        <v>0.36</v>
      </c>
      <c r="I15" t="n">
        <v>23</v>
      </c>
      <c r="J15" t="n">
        <v>209.17</v>
      </c>
      <c r="K15" t="n">
        <v>55.27</v>
      </c>
      <c r="L15" t="n">
        <v>4.25</v>
      </c>
      <c r="M15" t="n">
        <v>21</v>
      </c>
      <c r="N15" t="n">
        <v>44.65</v>
      </c>
      <c r="O15" t="n">
        <v>26032.25</v>
      </c>
      <c r="P15" t="n">
        <v>128.12</v>
      </c>
      <c r="Q15" t="n">
        <v>446.29</v>
      </c>
      <c r="R15" t="n">
        <v>51.62</v>
      </c>
      <c r="S15" t="n">
        <v>28.73</v>
      </c>
      <c r="T15" t="n">
        <v>10701.03</v>
      </c>
      <c r="U15" t="n">
        <v>0.5600000000000001</v>
      </c>
      <c r="V15" t="n">
        <v>0.87</v>
      </c>
      <c r="W15" t="n">
        <v>0.12</v>
      </c>
      <c r="X15" t="n">
        <v>0.64</v>
      </c>
      <c r="Y15" t="n">
        <v>1</v>
      </c>
      <c r="Z15" t="n">
        <v>10</v>
      </c>
      <c r="AA15" t="n">
        <v>140.3998572642018</v>
      </c>
      <c r="AB15" t="n">
        <v>192.1012787133473</v>
      </c>
      <c r="AC15" t="n">
        <v>173.7674022888377</v>
      </c>
      <c r="AD15" t="n">
        <v>140399.8572642018</v>
      </c>
      <c r="AE15" t="n">
        <v>192101.2787133473</v>
      </c>
      <c r="AF15" t="n">
        <v>6.814969051802731e-06</v>
      </c>
      <c r="AG15" t="n">
        <v>4.96141975308642</v>
      </c>
      <c r="AH15" t="n">
        <v>173767.4022888377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7.8108</v>
      </c>
      <c r="E16" t="n">
        <v>12.8</v>
      </c>
      <c r="F16" t="n">
        <v>9.35</v>
      </c>
      <c r="G16" t="n">
        <v>25.49</v>
      </c>
      <c r="H16" t="n">
        <v>0.38</v>
      </c>
      <c r="I16" t="n">
        <v>22</v>
      </c>
      <c r="J16" t="n">
        <v>209.58</v>
      </c>
      <c r="K16" t="n">
        <v>55.27</v>
      </c>
      <c r="L16" t="n">
        <v>4.5</v>
      </c>
      <c r="M16" t="n">
        <v>20</v>
      </c>
      <c r="N16" t="n">
        <v>44.8</v>
      </c>
      <c r="O16" t="n">
        <v>26081.73</v>
      </c>
      <c r="P16" t="n">
        <v>127.49</v>
      </c>
      <c r="Q16" t="n">
        <v>446.27</v>
      </c>
      <c r="R16" t="n">
        <v>51.09</v>
      </c>
      <c r="S16" t="n">
        <v>28.73</v>
      </c>
      <c r="T16" t="n">
        <v>10440.57</v>
      </c>
      <c r="U16" t="n">
        <v>0.5600000000000001</v>
      </c>
      <c r="V16" t="n">
        <v>0.87</v>
      </c>
      <c r="W16" t="n">
        <v>0.12</v>
      </c>
      <c r="X16" t="n">
        <v>0.63</v>
      </c>
      <c r="Y16" t="n">
        <v>1</v>
      </c>
      <c r="Z16" t="n">
        <v>10</v>
      </c>
      <c r="AA16" t="n">
        <v>139.9432681434468</v>
      </c>
      <c r="AB16" t="n">
        <v>191.4765533350403</v>
      </c>
      <c r="AC16" t="n">
        <v>173.2022998238286</v>
      </c>
      <c r="AD16" t="n">
        <v>139943.2681434468</v>
      </c>
      <c r="AE16" t="n">
        <v>191476.5533350403</v>
      </c>
      <c r="AF16" t="n">
        <v>6.845732251735636e-06</v>
      </c>
      <c r="AG16" t="n">
        <v>4.938271604938272</v>
      </c>
      <c r="AH16" t="n">
        <v>173202.2998238286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7.9131</v>
      </c>
      <c r="E17" t="n">
        <v>12.64</v>
      </c>
      <c r="F17" t="n">
        <v>9.26</v>
      </c>
      <c r="G17" t="n">
        <v>27.78</v>
      </c>
      <c r="H17" t="n">
        <v>0.4</v>
      </c>
      <c r="I17" t="n">
        <v>20</v>
      </c>
      <c r="J17" t="n">
        <v>209.98</v>
      </c>
      <c r="K17" t="n">
        <v>55.27</v>
      </c>
      <c r="L17" t="n">
        <v>4.75</v>
      </c>
      <c r="M17" t="n">
        <v>18</v>
      </c>
      <c r="N17" t="n">
        <v>44.95</v>
      </c>
      <c r="O17" t="n">
        <v>26131.27</v>
      </c>
      <c r="P17" t="n">
        <v>125.85</v>
      </c>
      <c r="Q17" t="n">
        <v>446.32</v>
      </c>
      <c r="R17" t="n">
        <v>48.27</v>
      </c>
      <c r="S17" t="n">
        <v>28.73</v>
      </c>
      <c r="T17" t="n">
        <v>9040.719999999999</v>
      </c>
      <c r="U17" t="n">
        <v>0.6</v>
      </c>
      <c r="V17" t="n">
        <v>0.88</v>
      </c>
      <c r="W17" t="n">
        <v>0.11</v>
      </c>
      <c r="X17" t="n">
        <v>0.54</v>
      </c>
      <c r="Y17" t="n">
        <v>1</v>
      </c>
      <c r="Z17" t="n">
        <v>10</v>
      </c>
      <c r="AA17" t="n">
        <v>138.6008364427106</v>
      </c>
      <c r="AB17" t="n">
        <v>189.6397790581871</v>
      </c>
      <c r="AC17" t="n">
        <v>171.5408247060288</v>
      </c>
      <c r="AD17" t="n">
        <v>138600.8364427106</v>
      </c>
      <c r="AE17" t="n">
        <v>189639.7790581872</v>
      </c>
      <c r="AF17" t="n">
        <v>6.935392518206747e-06</v>
      </c>
      <c r="AG17" t="n">
        <v>4.876543209876544</v>
      </c>
      <c r="AH17" t="n">
        <v>171540.8247060288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7.9542</v>
      </c>
      <c r="E18" t="n">
        <v>12.57</v>
      </c>
      <c r="F18" t="n">
        <v>9.24</v>
      </c>
      <c r="G18" t="n">
        <v>29.17</v>
      </c>
      <c r="H18" t="n">
        <v>0.42</v>
      </c>
      <c r="I18" t="n">
        <v>19</v>
      </c>
      <c r="J18" t="n">
        <v>210.38</v>
      </c>
      <c r="K18" t="n">
        <v>55.27</v>
      </c>
      <c r="L18" t="n">
        <v>5</v>
      </c>
      <c r="M18" t="n">
        <v>17</v>
      </c>
      <c r="N18" t="n">
        <v>45.11</v>
      </c>
      <c r="O18" t="n">
        <v>26180.86</v>
      </c>
      <c r="P18" t="n">
        <v>125.3</v>
      </c>
      <c r="Q18" t="n">
        <v>446.28</v>
      </c>
      <c r="R18" t="n">
        <v>47.49</v>
      </c>
      <c r="S18" t="n">
        <v>28.73</v>
      </c>
      <c r="T18" t="n">
        <v>8652.68</v>
      </c>
      <c r="U18" t="n">
        <v>0.61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138.1293624240384</v>
      </c>
      <c r="AB18" t="n">
        <v>188.9946875058744</v>
      </c>
      <c r="AC18" t="n">
        <v>170.9572997860769</v>
      </c>
      <c r="AD18" t="n">
        <v>138129.3624240384</v>
      </c>
      <c r="AE18" t="n">
        <v>188994.6875058744</v>
      </c>
      <c r="AF18" t="n">
        <v>6.971414384794847e-06</v>
      </c>
      <c r="AG18" t="n">
        <v>4.849537037037037</v>
      </c>
      <c r="AH18" t="n">
        <v>170957.2997860769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7.9975</v>
      </c>
      <c r="E19" t="n">
        <v>12.5</v>
      </c>
      <c r="F19" t="n">
        <v>9.210000000000001</v>
      </c>
      <c r="G19" t="n">
        <v>30.7</v>
      </c>
      <c r="H19" t="n">
        <v>0.44</v>
      </c>
      <c r="I19" t="n">
        <v>18</v>
      </c>
      <c r="J19" t="n">
        <v>210.78</v>
      </c>
      <c r="K19" t="n">
        <v>55.27</v>
      </c>
      <c r="L19" t="n">
        <v>5.25</v>
      </c>
      <c r="M19" t="n">
        <v>16</v>
      </c>
      <c r="N19" t="n">
        <v>45.26</v>
      </c>
      <c r="O19" t="n">
        <v>26230.5</v>
      </c>
      <c r="P19" t="n">
        <v>124.28</v>
      </c>
      <c r="Q19" t="n">
        <v>446.29</v>
      </c>
      <c r="R19" t="n">
        <v>46.65</v>
      </c>
      <c r="S19" t="n">
        <v>28.73</v>
      </c>
      <c r="T19" t="n">
        <v>8238.92</v>
      </c>
      <c r="U19" t="n">
        <v>0.62</v>
      </c>
      <c r="V19" t="n">
        <v>0.88</v>
      </c>
      <c r="W19" t="n">
        <v>0.11</v>
      </c>
      <c r="X19" t="n">
        <v>0.49</v>
      </c>
      <c r="Y19" t="n">
        <v>1</v>
      </c>
      <c r="Z19" t="n">
        <v>10</v>
      </c>
      <c r="AA19" t="n">
        <v>137.4909004830002</v>
      </c>
      <c r="AB19" t="n">
        <v>188.1211157111935</v>
      </c>
      <c r="AC19" t="n">
        <v>170.1671004574143</v>
      </c>
      <c r="AD19" t="n">
        <v>137490.9004830002</v>
      </c>
      <c r="AE19" t="n">
        <v>188121.1157111935</v>
      </c>
      <c r="AF19" t="n">
        <v>7.009364429156519e-06</v>
      </c>
      <c r="AG19" t="n">
        <v>4.822530864197531</v>
      </c>
      <c r="AH19" t="n">
        <v>170167.1004574143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8.000500000000001</v>
      </c>
      <c r="E20" t="n">
        <v>12.5</v>
      </c>
      <c r="F20" t="n">
        <v>9.199999999999999</v>
      </c>
      <c r="G20" t="n">
        <v>30.68</v>
      </c>
      <c r="H20" t="n">
        <v>0.46</v>
      </c>
      <c r="I20" t="n">
        <v>18</v>
      </c>
      <c r="J20" t="n">
        <v>211.18</v>
      </c>
      <c r="K20" t="n">
        <v>55.27</v>
      </c>
      <c r="L20" t="n">
        <v>5.5</v>
      </c>
      <c r="M20" t="n">
        <v>16</v>
      </c>
      <c r="N20" t="n">
        <v>45.41</v>
      </c>
      <c r="O20" t="n">
        <v>26280.2</v>
      </c>
      <c r="P20" t="n">
        <v>123.87</v>
      </c>
      <c r="Q20" t="n">
        <v>446.32</v>
      </c>
      <c r="R20" t="n">
        <v>46.48</v>
      </c>
      <c r="S20" t="n">
        <v>28.73</v>
      </c>
      <c r="T20" t="n">
        <v>8154.22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137.3321386553017</v>
      </c>
      <c r="AB20" t="n">
        <v>187.903890774459</v>
      </c>
      <c r="AC20" t="n">
        <v>169.9706071637646</v>
      </c>
      <c r="AD20" t="n">
        <v>137332.1386553017</v>
      </c>
      <c r="AE20" t="n">
        <v>187903.890774459</v>
      </c>
      <c r="AF20" t="n">
        <v>7.011993762484119e-06</v>
      </c>
      <c r="AG20" t="n">
        <v>4.822530864197531</v>
      </c>
      <c r="AH20" t="n">
        <v>169970.6071637646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8.0456</v>
      </c>
      <c r="E21" t="n">
        <v>12.43</v>
      </c>
      <c r="F21" t="n">
        <v>9.18</v>
      </c>
      <c r="G21" t="n">
        <v>32.38</v>
      </c>
      <c r="H21" t="n">
        <v>0.48</v>
      </c>
      <c r="I21" t="n">
        <v>17</v>
      </c>
      <c r="J21" t="n">
        <v>211.59</v>
      </c>
      <c r="K21" t="n">
        <v>55.27</v>
      </c>
      <c r="L21" t="n">
        <v>5.75</v>
      </c>
      <c r="M21" t="n">
        <v>15</v>
      </c>
      <c r="N21" t="n">
        <v>45.57</v>
      </c>
      <c r="O21" t="n">
        <v>26329.94</v>
      </c>
      <c r="P21" t="n">
        <v>122.92</v>
      </c>
      <c r="Q21" t="n">
        <v>446.28</v>
      </c>
      <c r="R21" t="n">
        <v>45.48</v>
      </c>
      <c r="S21" t="n">
        <v>28.73</v>
      </c>
      <c r="T21" t="n">
        <v>7657.62</v>
      </c>
      <c r="U21" t="n">
        <v>0.63</v>
      </c>
      <c r="V21" t="n">
        <v>0.89</v>
      </c>
      <c r="W21" t="n">
        <v>0.11</v>
      </c>
      <c r="X21" t="n">
        <v>0.45</v>
      </c>
      <c r="Y21" t="n">
        <v>1</v>
      </c>
      <c r="Z21" t="n">
        <v>10</v>
      </c>
      <c r="AA21" t="n">
        <v>136.7265933383945</v>
      </c>
      <c r="AB21" t="n">
        <v>187.0753569570929</v>
      </c>
      <c r="AC21" t="n">
        <v>169.2211474510732</v>
      </c>
      <c r="AD21" t="n">
        <v>136726.5933383945</v>
      </c>
      <c r="AE21" t="n">
        <v>187075.3569570929</v>
      </c>
      <c r="AF21" t="n">
        <v>7.051521406842349e-06</v>
      </c>
      <c r="AG21" t="n">
        <v>4.795524691358025</v>
      </c>
      <c r="AH21" t="n">
        <v>169221.1474510732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8.089700000000001</v>
      </c>
      <c r="E22" t="n">
        <v>12.36</v>
      </c>
      <c r="F22" t="n">
        <v>9.15</v>
      </c>
      <c r="G22" t="n">
        <v>34.3</v>
      </c>
      <c r="H22" t="n">
        <v>0.5</v>
      </c>
      <c r="I22" t="n">
        <v>16</v>
      </c>
      <c r="J22" t="n">
        <v>211.99</v>
      </c>
      <c r="K22" t="n">
        <v>55.27</v>
      </c>
      <c r="L22" t="n">
        <v>6</v>
      </c>
      <c r="M22" t="n">
        <v>14</v>
      </c>
      <c r="N22" t="n">
        <v>45.72</v>
      </c>
      <c r="O22" t="n">
        <v>26379.74</v>
      </c>
      <c r="P22" t="n">
        <v>122.31</v>
      </c>
      <c r="Q22" t="n">
        <v>446.32</v>
      </c>
      <c r="R22" t="n">
        <v>44.53</v>
      </c>
      <c r="S22" t="n">
        <v>28.73</v>
      </c>
      <c r="T22" t="n">
        <v>7187.85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136.2204532540143</v>
      </c>
      <c r="AB22" t="n">
        <v>186.3828337643199</v>
      </c>
      <c r="AC22" t="n">
        <v>168.5947176998557</v>
      </c>
      <c r="AD22" t="n">
        <v>136220.4532540143</v>
      </c>
      <c r="AE22" t="n">
        <v>186382.8337643199</v>
      </c>
      <c r="AF22" t="n">
        <v>7.090172606758048e-06</v>
      </c>
      <c r="AG22" t="n">
        <v>4.768518518518518</v>
      </c>
      <c r="AH22" t="n">
        <v>168594.7176998557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8.1396</v>
      </c>
      <c r="E23" t="n">
        <v>12.29</v>
      </c>
      <c r="F23" t="n">
        <v>9.109999999999999</v>
      </c>
      <c r="G23" t="n">
        <v>36.45</v>
      </c>
      <c r="H23" t="n">
        <v>0.52</v>
      </c>
      <c r="I23" t="n">
        <v>15</v>
      </c>
      <c r="J23" t="n">
        <v>212.4</v>
      </c>
      <c r="K23" t="n">
        <v>55.27</v>
      </c>
      <c r="L23" t="n">
        <v>6.25</v>
      </c>
      <c r="M23" t="n">
        <v>13</v>
      </c>
      <c r="N23" t="n">
        <v>45.87</v>
      </c>
      <c r="O23" t="n">
        <v>26429.59</v>
      </c>
      <c r="P23" t="n">
        <v>121.45</v>
      </c>
      <c r="Q23" t="n">
        <v>446.29</v>
      </c>
      <c r="R23" t="n">
        <v>43.39</v>
      </c>
      <c r="S23" t="n">
        <v>28.73</v>
      </c>
      <c r="T23" t="n">
        <v>6622.53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135.5947481158353</v>
      </c>
      <c r="AB23" t="n">
        <v>185.5267163901012</v>
      </c>
      <c r="AC23" t="n">
        <v>167.820306966264</v>
      </c>
      <c r="AD23" t="n">
        <v>135594.7481158353</v>
      </c>
      <c r="AE23" t="n">
        <v>185526.7163901012</v>
      </c>
      <c r="AF23" t="n">
        <v>7.133907184440438e-06</v>
      </c>
      <c r="AG23" t="n">
        <v>4.741512345679012</v>
      </c>
      <c r="AH23" t="n">
        <v>167820.306966264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8.147</v>
      </c>
      <c r="E24" t="n">
        <v>12.27</v>
      </c>
      <c r="F24" t="n">
        <v>9.1</v>
      </c>
      <c r="G24" t="n">
        <v>36.41</v>
      </c>
      <c r="H24" t="n">
        <v>0.54</v>
      </c>
      <c r="I24" t="n">
        <v>15</v>
      </c>
      <c r="J24" t="n">
        <v>212.8</v>
      </c>
      <c r="K24" t="n">
        <v>55.27</v>
      </c>
      <c r="L24" t="n">
        <v>6.5</v>
      </c>
      <c r="M24" t="n">
        <v>13</v>
      </c>
      <c r="N24" t="n">
        <v>46.03</v>
      </c>
      <c r="O24" t="n">
        <v>26479.5</v>
      </c>
      <c r="P24" t="n">
        <v>121.05</v>
      </c>
      <c r="Q24" t="n">
        <v>446.27</v>
      </c>
      <c r="R24" t="n">
        <v>42.86</v>
      </c>
      <c r="S24" t="n">
        <v>28.73</v>
      </c>
      <c r="T24" t="n">
        <v>6362.41</v>
      </c>
      <c r="U24" t="n">
        <v>0.67</v>
      </c>
      <c r="V24" t="n">
        <v>0.89</v>
      </c>
      <c r="W24" t="n">
        <v>0.11</v>
      </c>
      <c r="X24" t="n">
        <v>0.38</v>
      </c>
      <c r="Y24" t="n">
        <v>1</v>
      </c>
      <c r="Z24" t="n">
        <v>10</v>
      </c>
      <c r="AA24" t="n">
        <v>135.4155703106029</v>
      </c>
      <c r="AB24" t="n">
        <v>185.2815574122154</v>
      </c>
      <c r="AC24" t="n">
        <v>167.5985456171448</v>
      </c>
      <c r="AD24" t="n">
        <v>135415.5703106029</v>
      </c>
      <c r="AE24" t="n">
        <v>185281.5574122155</v>
      </c>
      <c r="AF24" t="n">
        <v>7.140392873315183e-06</v>
      </c>
      <c r="AG24" t="n">
        <v>4.733796296296296</v>
      </c>
      <c r="AH24" t="n">
        <v>167598.5456171448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8.247</v>
      </c>
      <c r="E25" t="n">
        <v>12.13</v>
      </c>
      <c r="F25" t="n">
        <v>8.99</v>
      </c>
      <c r="G25" t="n">
        <v>38.54</v>
      </c>
      <c r="H25" t="n">
        <v>0.5600000000000001</v>
      </c>
      <c r="I25" t="n">
        <v>14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119.04</v>
      </c>
      <c r="Q25" t="n">
        <v>446.27</v>
      </c>
      <c r="R25" t="n">
        <v>39.28</v>
      </c>
      <c r="S25" t="n">
        <v>28.73</v>
      </c>
      <c r="T25" t="n">
        <v>4576.43</v>
      </c>
      <c r="U25" t="n">
        <v>0.73</v>
      </c>
      <c r="V25" t="n">
        <v>0.91</v>
      </c>
      <c r="W25" t="n">
        <v>0.1</v>
      </c>
      <c r="X25" t="n">
        <v>0.27</v>
      </c>
      <c r="Y25" t="n">
        <v>1</v>
      </c>
      <c r="Z25" t="n">
        <v>10</v>
      </c>
      <c r="AA25" t="n">
        <v>134.0591233385194</v>
      </c>
      <c r="AB25" t="n">
        <v>183.4256068227948</v>
      </c>
      <c r="AC25" t="n">
        <v>165.9197243471349</v>
      </c>
      <c r="AD25" t="n">
        <v>134059.1233385194</v>
      </c>
      <c r="AE25" t="n">
        <v>183425.6068227948</v>
      </c>
      <c r="AF25" t="n">
        <v>7.228037317568466e-06</v>
      </c>
      <c r="AG25" t="n">
        <v>4.679783950617284</v>
      </c>
      <c r="AH25" t="n">
        <v>165919.7243471348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8.1501</v>
      </c>
      <c r="E26" t="n">
        <v>12.27</v>
      </c>
      <c r="F26" t="n">
        <v>9.140000000000001</v>
      </c>
      <c r="G26" t="n">
        <v>39.16</v>
      </c>
      <c r="H26" t="n">
        <v>0.58</v>
      </c>
      <c r="I26" t="n">
        <v>14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120.66</v>
      </c>
      <c r="Q26" t="n">
        <v>446.29</v>
      </c>
      <c r="R26" t="n">
        <v>44.64</v>
      </c>
      <c r="S26" t="n">
        <v>28.73</v>
      </c>
      <c r="T26" t="n">
        <v>7254.24</v>
      </c>
      <c r="U26" t="n">
        <v>0.64</v>
      </c>
      <c r="V26" t="n">
        <v>0.89</v>
      </c>
      <c r="W26" t="n">
        <v>0.1</v>
      </c>
      <c r="X26" t="n">
        <v>0.42</v>
      </c>
      <c r="Y26" t="n">
        <v>1</v>
      </c>
      <c r="Z26" t="n">
        <v>10</v>
      </c>
      <c r="AA26" t="n">
        <v>135.3413977516703</v>
      </c>
      <c r="AB26" t="n">
        <v>185.1800712448216</v>
      </c>
      <c r="AC26" t="n">
        <v>167.5067451471302</v>
      </c>
      <c r="AD26" t="n">
        <v>135341.3977516703</v>
      </c>
      <c r="AE26" t="n">
        <v>185180.0712448216</v>
      </c>
      <c r="AF26" t="n">
        <v>7.143109851087034e-06</v>
      </c>
      <c r="AG26" t="n">
        <v>4.733796296296296</v>
      </c>
      <c r="AH26" t="n">
        <v>167506.7451471302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8.2226</v>
      </c>
      <c r="E27" t="n">
        <v>12.16</v>
      </c>
      <c r="F27" t="n">
        <v>9.07</v>
      </c>
      <c r="G27" t="n">
        <v>41.86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119.19</v>
      </c>
      <c r="Q27" t="n">
        <v>446.29</v>
      </c>
      <c r="R27" t="n">
        <v>42.16</v>
      </c>
      <c r="S27" t="n">
        <v>28.73</v>
      </c>
      <c r="T27" t="n">
        <v>6017.72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134.3665683349661</v>
      </c>
      <c r="AB27" t="n">
        <v>183.846266630449</v>
      </c>
      <c r="AC27" t="n">
        <v>166.3002369731464</v>
      </c>
      <c r="AD27" t="n">
        <v>134366.5683349661</v>
      </c>
      <c r="AE27" t="n">
        <v>183846.266630449</v>
      </c>
      <c r="AF27" t="n">
        <v>7.206652073170665e-06</v>
      </c>
      <c r="AG27" t="n">
        <v>4.691358024691358</v>
      </c>
      <c r="AH27" t="n">
        <v>166300.2369731464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8.220499999999999</v>
      </c>
      <c r="E28" t="n">
        <v>12.16</v>
      </c>
      <c r="F28" t="n">
        <v>9.07</v>
      </c>
      <c r="G28" t="n">
        <v>41.87</v>
      </c>
      <c r="H28" t="n">
        <v>0.62</v>
      </c>
      <c r="I28" t="n">
        <v>13</v>
      </c>
      <c r="J28" t="n">
        <v>214.42</v>
      </c>
      <c r="K28" t="n">
        <v>55.27</v>
      </c>
      <c r="L28" t="n">
        <v>7.5</v>
      </c>
      <c r="M28" t="n">
        <v>11</v>
      </c>
      <c r="N28" t="n">
        <v>46.65</v>
      </c>
      <c r="O28" t="n">
        <v>26679.66</v>
      </c>
      <c r="P28" t="n">
        <v>118.97</v>
      </c>
      <c r="Q28" t="n">
        <v>446.34</v>
      </c>
      <c r="R28" t="n">
        <v>42.09</v>
      </c>
      <c r="S28" t="n">
        <v>28.73</v>
      </c>
      <c r="T28" t="n">
        <v>5985.28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134.314267584493</v>
      </c>
      <c r="AB28" t="n">
        <v>183.7747064363055</v>
      </c>
      <c r="AC28" t="n">
        <v>166.2355063834966</v>
      </c>
      <c r="AD28" t="n">
        <v>134314.267584493</v>
      </c>
      <c r="AE28" t="n">
        <v>183774.7064363055</v>
      </c>
      <c r="AF28" t="n">
        <v>7.204811539841346e-06</v>
      </c>
      <c r="AG28" t="n">
        <v>4.691358024691358</v>
      </c>
      <c r="AH28" t="n">
        <v>166235.5063834966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8.2776</v>
      </c>
      <c r="E29" t="n">
        <v>12.08</v>
      </c>
      <c r="F29" t="n">
        <v>9.029999999999999</v>
      </c>
      <c r="G29" t="n">
        <v>45.15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117.8</v>
      </c>
      <c r="Q29" t="n">
        <v>446.27</v>
      </c>
      <c r="R29" t="n">
        <v>40.69</v>
      </c>
      <c r="S29" t="n">
        <v>28.73</v>
      </c>
      <c r="T29" t="n">
        <v>5292.25</v>
      </c>
      <c r="U29" t="n">
        <v>0.71</v>
      </c>
      <c r="V29" t="n">
        <v>0.9</v>
      </c>
      <c r="W29" t="n">
        <v>0.1</v>
      </c>
      <c r="X29" t="n">
        <v>0.31</v>
      </c>
      <c r="Y29" t="n">
        <v>1</v>
      </c>
      <c r="Z29" t="n">
        <v>10</v>
      </c>
      <c r="AA29" t="n">
        <v>133.5776346404756</v>
      </c>
      <c r="AB29" t="n">
        <v>182.7668127443495</v>
      </c>
      <c r="AC29" t="n">
        <v>165.3238046509128</v>
      </c>
      <c r="AD29" t="n">
        <v>133577.6346404756</v>
      </c>
      <c r="AE29" t="n">
        <v>182766.8127443495</v>
      </c>
      <c r="AF29" t="n">
        <v>7.254856517509972e-06</v>
      </c>
      <c r="AG29" t="n">
        <v>4.660493827160494</v>
      </c>
      <c r="AH29" t="n">
        <v>165323.8046509128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8.2728</v>
      </c>
      <c r="E30" t="n">
        <v>12.09</v>
      </c>
      <c r="F30" t="n">
        <v>9.039999999999999</v>
      </c>
      <c r="G30" t="n">
        <v>45.18</v>
      </c>
      <c r="H30" t="n">
        <v>0.66</v>
      </c>
      <c r="I30" t="n">
        <v>12</v>
      </c>
      <c r="J30" t="n">
        <v>215.24</v>
      </c>
      <c r="K30" t="n">
        <v>55.27</v>
      </c>
      <c r="L30" t="n">
        <v>8</v>
      </c>
      <c r="M30" t="n">
        <v>10</v>
      </c>
      <c r="N30" t="n">
        <v>46.97</v>
      </c>
      <c r="O30" t="n">
        <v>26780.06</v>
      </c>
      <c r="P30" t="n">
        <v>118.11</v>
      </c>
      <c r="Q30" t="n">
        <v>446.27</v>
      </c>
      <c r="R30" t="n">
        <v>41.01</v>
      </c>
      <c r="S30" t="n">
        <v>28.73</v>
      </c>
      <c r="T30" t="n">
        <v>5449.27</v>
      </c>
      <c r="U30" t="n">
        <v>0.7</v>
      </c>
      <c r="V30" t="n">
        <v>0.9</v>
      </c>
      <c r="W30" t="n">
        <v>0.1</v>
      </c>
      <c r="X30" t="n">
        <v>0.32</v>
      </c>
      <c r="Y30" t="n">
        <v>1</v>
      </c>
      <c r="Z30" t="n">
        <v>10</v>
      </c>
      <c r="AA30" t="n">
        <v>133.7109291351866</v>
      </c>
      <c r="AB30" t="n">
        <v>182.949192152551</v>
      </c>
      <c r="AC30" t="n">
        <v>165.4887780243667</v>
      </c>
      <c r="AD30" t="n">
        <v>133710.9291351866</v>
      </c>
      <c r="AE30" t="n">
        <v>182949.192152551</v>
      </c>
      <c r="AF30" t="n">
        <v>7.250649584185814e-06</v>
      </c>
      <c r="AG30" t="n">
        <v>4.664351851851851</v>
      </c>
      <c r="AH30" t="n">
        <v>165488.7780243667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8.2629</v>
      </c>
      <c r="E31" t="n">
        <v>12.1</v>
      </c>
      <c r="F31" t="n">
        <v>9.050000000000001</v>
      </c>
      <c r="G31" t="n">
        <v>45.25</v>
      </c>
      <c r="H31" t="n">
        <v>0.68</v>
      </c>
      <c r="I31" t="n">
        <v>12</v>
      </c>
      <c r="J31" t="n">
        <v>215.65</v>
      </c>
      <c r="K31" t="n">
        <v>55.27</v>
      </c>
      <c r="L31" t="n">
        <v>8.25</v>
      </c>
      <c r="M31" t="n">
        <v>10</v>
      </c>
      <c r="N31" t="n">
        <v>47.12</v>
      </c>
      <c r="O31" t="n">
        <v>26830.34</v>
      </c>
      <c r="P31" t="n">
        <v>117.51</v>
      </c>
      <c r="Q31" t="n">
        <v>446.27</v>
      </c>
      <c r="R31" t="n">
        <v>41.37</v>
      </c>
      <c r="S31" t="n">
        <v>28.73</v>
      </c>
      <c r="T31" t="n">
        <v>5630.67</v>
      </c>
      <c r="U31" t="n">
        <v>0.6899999999999999</v>
      </c>
      <c r="V31" t="n">
        <v>0.9</v>
      </c>
      <c r="W31" t="n">
        <v>0.1</v>
      </c>
      <c r="X31" t="n">
        <v>0.33</v>
      </c>
      <c r="Y31" t="n">
        <v>1</v>
      </c>
      <c r="Z31" t="n">
        <v>10</v>
      </c>
      <c r="AA31" t="n">
        <v>133.6077157513746</v>
      </c>
      <c r="AB31" t="n">
        <v>182.8079710473664</v>
      </c>
      <c r="AC31" t="n">
        <v>165.3610348632559</v>
      </c>
      <c r="AD31" t="n">
        <v>133607.7157513746</v>
      </c>
      <c r="AE31" t="n">
        <v>182807.9710473664</v>
      </c>
      <c r="AF31" t="n">
        <v>7.24197278420474e-06</v>
      </c>
      <c r="AG31" t="n">
        <v>4.66820987654321</v>
      </c>
      <c r="AH31" t="n">
        <v>165361.0348632559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8.3218</v>
      </c>
      <c r="E32" t="n">
        <v>12.02</v>
      </c>
      <c r="F32" t="n">
        <v>9.01</v>
      </c>
      <c r="G32" t="n">
        <v>49.12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116.31</v>
      </c>
      <c r="Q32" t="n">
        <v>446.27</v>
      </c>
      <c r="R32" t="n">
        <v>39.93</v>
      </c>
      <c r="S32" t="n">
        <v>28.73</v>
      </c>
      <c r="T32" t="n">
        <v>4914.43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132.8607653731685</v>
      </c>
      <c r="AB32" t="n">
        <v>181.7859605867804</v>
      </c>
      <c r="AC32" t="n">
        <v>164.4365636466272</v>
      </c>
      <c r="AD32" t="n">
        <v>132860.7653731685</v>
      </c>
      <c r="AE32" t="n">
        <v>181785.9605867804</v>
      </c>
      <c r="AF32" t="n">
        <v>7.293595361869924e-06</v>
      </c>
      <c r="AG32" t="n">
        <v>4.637345679012346</v>
      </c>
      <c r="AH32" t="n">
        <v>164436.5636466272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8.3283</v>
      </c>
      <c r="E33" t="n">
        <v>12.01</v>
      </c>
      <c r="F33" t="n">
        <v>9</v>
      </c>
      <c r="G33" t="n">
        <v>49.07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115.72</v>
      </c>
      <c r="Q33" t="n">
        <v>446.27</v>
      </c>
      <c r="R33" t="n">
        <v>39.58</v>
      </c>
      <c r="S33" t="n">
        <v>28.73</v>
      </c>
      <c r="T33" t="n">
        <v>4741.22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132.637833466403</v>
      </c>
      <c r="AB33" t="n">
        <v>181.4809353168823</v>
      </c>
      <c r="AC33" t="n">
        <v>164.1606495603824</v>
      </c>
      <c r="AD33" t="n">
        <v>132637.833466403</v>
      </c>
      <c r="AE33" t="n">
        <v>181480.9353168823</v>
      </c>
      <c r="AF33" t="n">
        <v>7.299292250746389e-06</v>
      </c>
      <c r="AG33" t="n">
        <v>4.633487654320988</v>
      </c>
      <c r="AH33" t="n">
        <v>164160.6495603824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8.319100000000001</v>
      </c>
      <c r="E34" t="n">
        <v>12.02</v>
      </c>
      <c r="F34" t="n">
        <v>9.01</v>
      </c>
      <c r="G34" t="n">
        <v>49.14</v>
      </c>
      <c r="H34" t="n">
        <v>0.74</v>
      </c>
      <c r="I34" t="n">
        <v>11</v>
      </c>
      <c r="J34" t="n">
        <v>216.87</v>
      </c>
      <c r="K34" t="n">
        <v>55.27</v>
      </c>
      <c r="L34" t="n">
        <v>9</v>
      </c>
      <c r="M34" t="n">
        <v>9</v>
      </c>
      <c r="N34" t="n">
        <v>47.6</v>
      </c>
      <c r="O34" t="n">
        <v>26981.51</v>
      </c>
      <c r="P34" t="n">
        <v>115.6</v>
      </c>
      <c r="Q34" t="n">
        <v>446.27</v>
      </c>
      <c r="R34" t="n">
        <v>40.04</v>
      </c>
      <c r="S34" t="n">
        <v>28.73</v>
      </c>
      <c r="T34" t="n">
        <v>4971.96</v>
      </c>
      <c r="U34" t="n">
        <v>0.72</v>
      </c>
      <c r="V34" t="n">
        <v>0.9</v>
      </c>
      <c r="W34" t="n">
        <v>0.1</v>
      </c>
      <c r="X34" t="n">
        <v>0.29</v>
      </c>
      <c r="Y34" t="n">
        <v>1</v>
      </c>
      <c r="Z34" t="n">
        <v>10</v>
      </c>
      <c r="AA34" t="n">
        <v>132.6696447192726</v>
      </c>
      <c r="AB34" t="n">
        <v>181.5244608764719</v>
      </c>
      <c r="AC34" t="n">
        <v>164.2000211016533</v>
      </c>
      <c r="AD34" t="n">
        <v>132669.6447192726</v>
      </c>
      <c r="AE34" t="n">
        <v>181524.4608764719</v>
      </c>
      <c r="AF34" t="n">
        <v>7.291228961875087e-06</v>
      </c>
      <c r="AG34" t="n">
        <v>4.637345679012346</v>
      </c>
      <c r="AH34" t="n">
        <v>164200.0211016533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8.3818</v>
      </c>
      <c r="E35" t="n">
        <v>11.93</v>
      </c>
      <c r="F35" t="n">
        <v>8.960000000000001</v>
      </c>
      <c r="G35" t="n">
        <v>53.76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114.44</v>
      </c>
      <c r="Q35" t="n">
        <v>446.27</v>
      </c>
      <c r="R35" t="n">
        <v>38.35</v>
      </c>
      <c r="S35" t="n">
        <v>28.73</v>
      </c>
      <c r="T35" t="n">
        <v>4127.83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121.5915943831072</v>
      </c>
      <c r="AB35" t="n">
        <v>166.36698367745</v>
      </c>
      <c r="AC35" t="n">
        <v>150.4891522528484</v>
      </c>
      <c r="AD35" t="n">
        <v>121591.5943831072</v>
      </c>
      <c r="AE35" t="n">
        <v>166366.98367745</v>
      </c>
      <c r="AF35" t="n">
        <v>7.346182028421896e-06</v>
      </c>
      <c r="AG35" t="n">
        <v>4.602623456790123</v>
      </c>
      <c r="AH35" t="n">
        <v>150489.1522528483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8.4008</v>
      </c>
      <c r="E36" t="n">
        <v>11.9</v>
      </c>
      <c r="F36" t="n">
        <v>8.93</v>
      </c>
      <c r="G36" t="n">
        <v>53.6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113.67</v>
      </c>
      <c r="Q36" t="n">
        <v>446.3</v>
      </c>
      <c r="R36" t="n">
        <v>37.28</v>
      </c>
      <c r="S36" t="n">
        <v>28.73</v>
      </c>
      <c r="T36" t="n">
        <v>3592.86</v>
      </c>
      <c r="U36" t="n">
        <v>0.77</v>
      </c>
      <c r="V36" t="n">
        <v>0.91</v>
      </c>
      <c r="W36" t="n">
        <v>0.1</v>
      </c>
      <c r="X36" t="n">
        <v>0.21</v>
      </c>
      <c r="Y36" t="n">
        <v>1</v>
      </c>
      <c r="Z36" t="n">
        <v>10</v>
      </c>
      <c r="AA36" t="n">
        <v>121.2214331750267</v>
      </c>
      <c r="AB36" t="n">
        <v>165.8605127821945</v>
      </c>
      <c r="AC36" t="n">
        <v>150.0310182289995</v>
      </c>
      <c r="AD36" t="n">
        <v>121221.4331750267</v>
      </c>
      <c r="AE36" t="n">
        <v>165860.5127821945</v>
      </c>
      <c r="AF36" t="n">
        <v>7.36283447283002e-06</v>
      </c>
      <c r="AG36" t="n">
        <v>4.59104938271605</v>
      </c>
      <c r="AH36" t="n">
        <v>150031.0182289995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8.391999999999999</v>
      </c>
      <c r="E37" t="n">
        <v>11.92</v>
      </c>
      <c r="F37" t="n">
        <v>8.949999999999999</v>
      </c>
      <c r="G37" t="n">
        <v>53.67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113.47</v>
      </c>
      <c r="Q37" t="n">
        <v>446.28</v>
      </c>
      <c r="R37" t="n">
        <v>38.03</v>
      </c>
      <c r="S37" t="n">
        <v>28.73</v>
      </c>
      <c r="T37" t="n">
        <v>3970.97</v>
      </c>
      <c r="U37" t="n">
        <v>0.76</v>
      </c>
      <c r="V37" t="n">
        <v>0.91</v>
      </c>
      <c r="W37" t="n">
        <v>0.09</v>
      </c>
      <c r="X37" t="n">
        <v>0.23</v>
      </c>
      <c r="Y37" t="n">
        <v>1</v>
      </c>
      <c r="Z37" t="n">
        <v>10</v>
      </c>
      <c r="AA37" t="n">
        <v>121.2412051371495</v>
      </c>
      <c r="AB37" t="n">
        <v>165.8875656530483</v>
      </c>
      <c r="AC37" t="n">
        <v>150.055489211828</v>
      </c>
      <c r="AD37" t="n">
        <v>121241.2051371495</v>
      </c>
      <c r="AE37" t="n">
        <v>165887.5656530483</v>
      </c>
      <c r="AF37" t="n">
        <v>7.355121761735731e-06</v>
      </c>
      <c r="AG37" t="n">
        <v>4.598765432098766</v>
      </c>
      <c r="AH37" t="n">
        <v>150055.489211828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8.3424</v>
      </c>
      <c r="E38" t="n">
        <v>11.99</v>
      </c>
      <c r="F38" t="n">
        <v>9.02</v>
      </c>
      <c r="G38" t="n">
        <v>54.1</v>
      </c>
      <c r="H38" t="n">
        <v>0.8100000000000001</v>
      </c>
      <c r="I38" t="n">
        <v>10</v>
      </c>
      <c r="J38" t="n">
        <v>218.51</v>
      </c>
      <c r="K38" t="n">
        <v>55.27</v>
      </c>
      <c r="L38" t="n">
        <v>10</v>
      </c>
      <c r="M38" t="n">
        <v>8</v>
      </c>
      <c r="N38" t="n">
        <v>48.24</v>
      </c>
      <c r="O38" t="n">
        <v>27183.85</v>
      </c>
      <c r="P38" t="n">
        <v>113.72</v>
      </c>
      <c r="Q38" t="n">
        <v>446.27</v>
      </c>
      <c r="R38" t="n">
        <v>40.43</v>
      </c>
      <c r="S38" t="n">
        <v>28.73</v>
      </c>
      <c r="T38" t="n">
        <v>5169.72</v>
      </c>
      <c r="U38" t="n">
        <v>0.71</v>
      </c>
      <c r="V38" t="n">
        <v>0.9</v>
      </c>
      <c r="W38" t="n">
        <v>0.1</v>
      </c>
      <c r="X38" t="n">
        <v>0.3</v>
      </c>
      <c r="Y38" t="n">
        <v>1</v>
      </c>
      <c r="Z38" t="n">
        <v>10</v>
      </c>
      <c r="AA38" t="n">
        <v>132.0082221842558</v>
      </c>
      <c r="AB38" t="n">
        <v>180.6194733841596</v>
      </c>
      <c r="AC38" t="n">
        <v>163.3814043454491</v>
      </c>
      <c r="AD38" t="n">
        <v>132008.2221842558</v>
      </c>
      <c r="AE38" t="n">
        <v>180619.4733841596</v>
      </c>
      <c r="AF38" t="n">
        <v>7.311650117386101e-06</v>
      </c>
      <c r="AG38" t="n">
        <v>4.625771604938271</v>
      </c>
      <c r="AH38" t="n">
        <v>163381.4043454491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8.415900000000001</v>
      </c>
      <c r="E39" t="n">
        <v>11.88</v>
      </c>
      <c r="F39" t="n">
        <v>8.949999999999999</v>
      </c>
      <c r="G39" t="n">
        <v>59.68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112.28</v>
      </c>
      <c r="Q39" t="n">
        <v>446.28</v>
      </c>
      <c r="R39" t="n">
        <v>38.29</v>
      </c>
      <c r="S39" t="n">
        <v>28.73</v>
      </c>
      <c r="T39" t="n">
        <v>4103.12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120.7690231176944</v>
      </c>
      <c r="AB39" t="n">
        <v>165.2415053828298</v>
      </c>
      <c r="AC39" t="n">
        <v>149.4710880270476</v>
      </c>
      <c r="AD39" t="n">
        <v>120769.0231176945</v>
      </c>
      <c r="AE39" t="n">
        <v>165241.5053828298</v>
      </c>
      <c r="AF39" t="n">
        <v>7.376068783912268e-06</v>
      </c>
      <c r="AG39" t="n">
        <v>4.583333333333334</v>
      </c>
      <c r="AH39" t="n">
        <v>149471.0880270476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8.424200000000001</v>
      </c>
      <c r="E40" t="n">
        <v>11.87</v>
      </c>
      <c r="F40" t="n">
        <v>8.94</v>
      </c>
      <c r="G40" t="n">
        <v>59.61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111.83</v>
      </c>
      <c r="Q40" t="n">
        <v>446.27</v>
      </c>
      <c r="R40" t="n">
        <v>37.83</v>
      </c>
      <c r="S40" t="n">
        <v>28.73</v>
      </c>
      <c r="T40" t="n">
        <v>3875.51</v>
      </c>
      <c r="U40" t="n">
        <v>0.76</v>
      </c>
      <c r="V40" t="n">
        <v>0.91</v>
      </c>
      <c r="W40" t="n">
        <v>0.09</v>
      </c>
      <c r="X40" t="n">
        <v>0.22</v>
      </c>
      <c r="Y40" t="n">
        <v>1</v>
      </c>
      <c r="Z40" t="n">
        <v>10</v>
      </c>
      <c r="AA40" t="n">
        <v>120.5804978125347</v>
      </c>
      <c r="AB40" t="n">
        <v>164.9835567431608</v>
      </c>
      <c r="AC40" t="n">
        <v>149.2377576435154</v>
      </c>
      <c r="AD40" t="n">
        <v>120580.4978125347</v>
      </c>
      <c r="AE40" t="n">
        <v>164983.5567431609</v>
      </c>
      <c r="AF40" t="n">
        <v>7.38334327278529e-06</v>
      </c>
      <c r="AG40" t="n">
        <v>4.579475308641975</v>
      </c>
      <c r="AH40" t="n">
        <v>149237.7576435154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8.417899999999999</v>
      </c>
      <c r="E41" t="n">
        <v>11.88</v>
      </c>
      <c r="F41" t="n">
        <v>8.949999999999999</v>
      </c>
      <c r="G41" t="n">
        <v>59.66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111.9</v>
      </c>
      <c r="Q41" t="n">
        <v>446.27</v>
      </c>
      <c r="R41" t="n">
        <v>38.13</v>
      </c>
      <c r="S41" t="n">
        <v>28.73</v>
      </c>
      <c r="T41" t="n">
        <v>4025.41</v>
      </c>
      <c r="U41" t="n">
        <v>0.75</v>
      </c>
      <c r="V41" t="n">
        <v>0.91</v>
      </c>
      <c r="W41" t="n">
        <v>0.09</v>
      </c>
      <c r="X41" t="n">
        <v>0.23</v>
      </c>
      <c r="Y41" t="n">
        <v>1</v>
      </c>
      <c r="Z41" t="n">
        <v>10</v>
      </c>
      <c r="AA41" t="n">
        <v>120.6490611597641</v>
      </c>
      <c r="AB41" t="n">
        <v>165.0773681396415</v>
      </c>
      <c r="AC41" t="n">
        <v>149.3226158119811</v>
      </c>
      <c r="AD41" t="n">
        <v>120649.0611597641</v>
      </c>
      <c r="AE41" t="n">
        <v>165077.3681396415</v>
      </c>
      <c r="AF41" t="n">
        <v>7.377821672797332e-06</v>
      </c>
      <c r="AG41" t="n">
        <v>4.583333333333334</v>
      </c>
      <c r="AH41" t="n">
        <v>149322.6158119811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8.409800000000001</v>
      </c>
      <c r="E42" t="n">
        <v>11.89</v>
      </c>
      <c r="F42" t="n">
        <v>8.960000000000001</v>
      </c>
      <c r="G42" t="n">
        <v>59.74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111.76</v>
      </c>
      <c r="Q42" t="n">
        <v>446.27</v>
      </c>
      <c r="R42" t="n">
        <v>38.46</v>
      </c>
      <c r="S42" t="n">
        <v>28.73</v>
      </c>
      <c r="T42" t="n">
        <v>4188.66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120.6670314530181</v>
      </c>
      <c r="AB42" t="n">
        <v>165.101955887665</v>
      </c>
      <c r="AC42" t="n">
        <v>149.3448569398424</v>
      </c>
      <c r="AD42" t="n">
        <v>120667.0314530181</v>
      </c>
      <c r="AE42" t="n">
        <v>165101.955887665</v>
      </c>
      <c r="AF42" t="n">
        <v>7.370722472812817e-06</v>
      </c>
      <c r="AG42" t="n">
        <v>4.587191358024692</v>
      </c>
      <c r="AH42" t="n">
        <v>149344.8569398424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8.415100000000001</v>
      </c>
      <c r="E43" t="n">
        <v>11.88</v>
      </c>
      <c r="F43" t="n">
        <v>8.949999999999999</v>
      </c>
      <c r="G43" t="n">
        <v>59.69</v>
      </c>
      <c r="H43" t="n">
        <v>0.91</v>
      </c>
      <c r="I43" t="n">
        <v>9</v>
      </c>
      <c r="J43" t="n">
        <v>220.57</v>
      </c>
      <c r="K43" t="n">
        <v>55.27</v>
      </c>
      <c r="L43" t="n">
        <v>11.25</v>
      </c>
      <c r="M43" t="n">
        <v>7</v>
      </c>
      <c r="N43" t="n">
        <v>49.05</v>
      </c>
      <c r="O43" t="n">
        <v>27438.03</v>
      </c>
      <c r="P43" t="n">
        <v>110.9</v>
      </c>
      <c r="Q43" t="n">
        <v>446.3</v>
      </c>
      <c r="R43" t="n">
        <v>38.22</v>
      </c>
      <c r="S43" t="n">
        <v>28.73</v>
      </c>
      <c r="T43" t="n">
        <v>4068.71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120.376700029939</v>
      </c>
      <c r="AB43" t="n">
        <v>164.7047116260899</v>
      </c>
      <c r="AC43" t="n">
        <v>148.9855251130561</v>
      </c>
      <c r="AD43" t="n">
        <v>120376.700029939</v>
      </c>
      <c r="AE43" t="n">
        <v>164704.7116260899</v>
      </c>
      <c r="AF43" t="n">
        <v>7.37536762835824e-06</v>
      </c>
      <c r="AG43" t="n">
        <v>4.583333333333334</v>
      </c>
      <c r="AH43" t="n">
        <v>148985.5251130561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8.468999999999999</v>
      </c>
      <c r="E44" t="n">
        <v>11.81</v>
      </c>
      <c r="F44" t="n">
        <v>8.92</v>
      </c>
      <c r="G44" t="n">
        <v>66.89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109.84</v>
      </c>
      <c r="Q44" t="n">
        <v>446.27</v>
      </c>
      <c r="R44" t="n">
        <v>37.14</v>
      </c>
      <c r="S44" t="n">
        <v>28.73</v>
      </c>
      <c r="T44" t="n">
        <v>3533.52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119.7440726650375</v>
      </c>
      <c r="AB44" t="n">
        <v>163.8391229558825</v>
      </c>
      <c r="AC44" t="n">
        <v>148.2025470106717</v>
      </c>
      <c r="AD44" t="n">
        <v>119744.0726650375</v>
      </c>
      <c r="AE44" t="n">
        <v>163839.1229558825</v>
      </c>
      <c r="AF44" t="n">
        <v>7.42260798381076e-06</v>
      </c>
      <c r="AG44" t="n">
        <v>4.556327160493828</v>
      </c>
      <c r="AH44" t="n">
        <v>148202.5470106717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8.4772</v>
      </c>
      <c r="E45" t="n">
        <v>11.8</v>
      </c>
      <c r="F45" t="n">
        <v>8.91</v>
      </c>
      <c r="G45" t="n">
        <v>66.8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109.33</v>
      </c>
      <c r="Q45" t="n">
        <v>446.3</v>
      </c>
      <c r="R45" t="n">
        <v>36.6</v>
      </c>
      <c r="S45" t="n">
        <v>28.73</v>
      </c>
      <c r="T45" t="n">
        <v>3264.59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119.5411339463994</v>
      </c>
      <c r="AB45" t="n">
        <v>163.5614532480177</v>
      </c>
      <c r="AC45" t="n">
        <v>147.9513777100135</v>
      </c>
      <c r="AD45" t="n">
        <v>119541.1339463994</v>
      </c>
      <c r="AE45" t="n">
        <v>163561.4532480177</v>
      </c>
      <c r="AF45" t="n">
        <v>7.429794828239531e-06</v>
      </c>
      <c r="AG45" t="n">
        <v>4.55246913580247</v>
      </c>
      <c r="AH45" t="n">
        <v>147951.3777100135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8.481400000000001</v>
      </c>
      <c r="E46" t="n">
        <v>11.79</v>
      </c>
      <c r="F46" t="n">
        <v>8.9</v>
      </c>
      <c r="G46" t="n">
        <v>66.76000000000001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109.1</v>
      </c>
      <c r="Q46" t="n">
        <v>446.29</v>
      </c>
      <c r="R46" t="n">
        <v>36.4</v>
      </c>
      <c r="S46" t="n">
        <v>28.73</v>
      </c>
      <c r="T46" t="n">
        <v>3165.3</v>
      </c>
      <c r="U46" t="n">
        <v>0.79</v>
      </c>
      <c r="V46" t="n">
        <v>0.92</v>
      </c>
      <c r="W46" t="n">
        <v>0.1</v>
      </c>
      <c r="X46" t="n">
        <v>0.18</v>
      </c>
      <c r="Y46" t="n">
        <v>1</v>
      </c>
      <c r="Z46" t="n">
        <v>10</v>
      </c>
      <c r="AA46" t="n">
        <v>119.4391584241438</v>
      </c>
      <c r="AB46" t="n">
        <v>163.4219258396251</v>
      </c>
      <c r="AC46" t="n">
        <v>147.8251666016499</v>
      </c>
      <c r="AD46" t="n">
        <v>119439.1584241438</v>
      </c>
      <c r="AE46" t="n">
        <v>163421.9258396251</v>
      </c>
      <c r="AF46" t="n">
        <v>7.433475894898169e-06</v>
      </c>
      <c r="AG46" t="n">
        <v>4.548611111111111</v>
      </c>
      <c r="AH46" t="n">
        <v>147825.1666016499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8.497</v>
      </c>
      <c r="E47" t="n">
        <v>11.77</v>
      </c>
      <c r="F47" t="n">
        <v>8.880000000000001</v>
      </c>
      <c r="G47" t="n">
        <v>66.59999999999999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107.66</v>
      </c>
      <c r="Q47" t="n">
        <v>446.34</v>
      </c>
      <c r="R47" t="n">
        <v>35.82</v>
      </c>
      <c r="S47" t="n">
        <v>28.73</v>
      </c>
      <c r="T47" t="n">
        <v>2874.13</v>
      </c>
      <c r="U47" t="n">
        <v>0.8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118.9194099007415</v>
      </c>
      <c r="AB47" t="n">
        <v>162.7107829802199</v>
      </c>
      <c r="AC47" t="n">
        <v>147.1818942186508</v>
      </c>
      <c r="AD47" t="n">
        <v>118919.4099007415</v>
      </c>
      <c r="AE47" t="n">
        <v>162710.7829802199</v>
      </c>
      <c r="AF47" t="n">
        <v>7.44714842820168e-06</v>
      </c>
      <c r="AG47" t="n">
        <v>4.540895061728396</v>
      </c>
      <c r="AH47" t="n">
        <v>147181.8942186508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8.4527</v>
      </c>
      <c r="E48" t="n">
        <v>11.83</v>
      </c>
      <c r="F48" t="n">
        <v>8.94</v>
      </c>
      <c r="G48" t="n">
        <v>67.06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107.96</v>
      </c>
      <c r="Q48" t="n">
        <v>446.27</v>
      </c>
      <c r="R48" t="n">
        <v>37.96</v>
      </c>
      <c r="S48" t="n">
        <v>28.73</v>
      </c>
      <c r="T48" t="n">
        <v>3946.44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119.3207984099568</v>
      </c>
      <c r="AB48" t="n">
        <v>163.2599804465393</v>
      </c>
      <c r="AC48" t="n">
        <v>147.6786770495883</v>
      </c>
      <c r="AD48" t="n">
        <v>119320.7984099568</v>
      </c>
      <c r="AE48" t="n">
        <v>163259.9804465393</v>
      </c>
      <c r="AF48" t="n">
        <v>7.408321939397476e-06</v>
      </c>
      <c r="AG48" t="n">
        <v>4.564043209876544</v>
      </c>
      <c r="AH48" t="n">
        <v>147678.6770495884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8.520300000000001</v>
      </c>
      <c r="E49" t="n">
        <v>11.74</v>
      </c>
      <c r="F49" t="n">
        <v>8.890000000000001</v>
      </c>
      <c r="G49" t="n">
        <v>76.18000000000001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106.71</v>
      </c>
      <c r="Q49" t="n">
        <v>446.27</v>
      </c>
      <c r="R49" t="n">
        <v>36.07</v>
      </c>
      <c r="S49" t="n">
        <v>28.73</v>
      </c>
      <c r="T49" t="n">
        <v>3004.81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118.545179969677</v>
      </c>
      <c r="AB49" t="n">
        <v>162.1987450786782</v>
      </c>
      <c r="AC49" t="n">
        <v>146.7187244957824</v>
      </c>
      <c r="AD49" t="n">
        <v>118545.1799696769</v>
      </c>
      <c r="AE49" t="n">
        <v>162198.7450786782</v>
      </c>
      <c r="AF49" t="n">
        <v>7.467569583712697e-06</v>
      </c>
      <c r="AG49" t="n">
        <v>4.529320987654321</v>
      </c>
      <c r="AH49" t="n">
        <v>146718.7244957824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8.5143</v>
      </c>
      <c r="E50" t="n">
        <v>11.74</v>
      </c>
      <c r="F50" t="n">
        <v>8.9</v>
      </c>
      <c r="G50" t="n">
        <v>76.25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106.6</v>
      </c>
      <c r="Q50" t="n">
        <v>446.27</v>
      </c>
      <c r="R50" t="n">
        <v>36.41</v>
      </c>
      <c r="S50" t="n">
        <v>28.73</v>
      </c>
      <c r="T50" t="n">
        <v>3175.65</v>
      </c>
      <c r="U50" t="n">
        <v>0.79</v>
      </c>
      <c r="V50" t="n">
        <v>0.92</v>
      </c>
      <c r="W50" t="n">
        <v>0.09</v>
      </c>
      <c r="X50" t="n">
        <v>0.18</v>
      </c>
      <c r="Y50" t="n">
        <v>1</v>
      </c>
      <c r="Z50" t="n">
        <v>10</v>
      </c>
      <c r="AA50" t="n">
        <v>118.5588083538464</v>
      </c>
      <c r="AB50" t="n">
        <v>162.2173920351408</v>
      </c>
      <c r="AC50" t="n">
        <v>146.7355918128913</v>
      </c>
      <c r="AD50" t="n">
        <v>118558.8083538464</v>
      </c>
      <c r="AE50" t="n">
        <v>162217.3920351408</v>
      </c>
      <c r="AF50" t="n">
        <v>7.462310917057499e-06</v>
      </c>
      <c r="AG50" t="n">
        <v>4.529320987654321</v>
      </c>
      <c r="AH50" t="n">
        <v>146735.5918128913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8.523099999999999</v>
      </c>
      <c r="E51" t="n">
        <v>11.73</v>
      </c>
      <c r="F51" t="n">
        <v>8.880000000000001</v>
      </c>
      <c r="G51" t="n">
        <v>76.15000000000001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106.14</v>
      </c>
      <c r="Q51" t="n">
        <v>446.27</v>
      </c>
      <c r="R51" t="n">
        <v>35.96</v>
      </c>
      <c r="S51" t="n">
        <v>28.73</v>
      </c>
      <c r="T51" t="n">
        <v>2950.87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118.3547977175737</v>
      </c>
      <c r="AB51" t="n">
        <v>161.9382556822785</v>
      </c>
      <c r="AC51" t="n">
        <v>146.4830958417758</v>
      </c>
      <c r="AD51" t="n">
        <v>118354.7977175737</v>
      </c>
      <c r="AE51" t="n">
        <v>161938.2556822785</v>
      </c>
      <c r="AF51" t="n">
        <v>7.470023628151789e-06</v>
      </c>
      <c r="AG51" t="n">
        <v>4.525462962962964</v>
      </c>
      <c r="AH51" t="n">
        <v>146483.0958417759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8.51</v>
      </c>
      <c r="E52" t="n">
        <v>11.75</v>
      </c>
      <c r="F52" t="n">
        <v>8.9</v>
      </c>
      <c r="G52" t="n">
        <v>76.3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106.27</v>
      </c>
      <c r="Q52" t="n">
        <v>446.27</v>
      </c>
      <c r="R52" t="n">
        <v>36.55</v>
      </c>
      <c r="S52" t="n">
        <v>28.73</v>
      </c>
      <c r="T52" t="n">
        <v>3245.83</v>
      </c>
      <c r="U52" t="n">
        <v>0.79</v>
      </c>
      <c r="V52" t="n">
        <v>0.91</v>
      </c>
      <c r="W52" t="n">
        <v>0.09</v>
      </c>
      <c r="X52" t="n">
        <v>0.18</v>
      </c>
      <c r="Y52" t="n">
        <v>1</v>
      </c>
      <c r="Z52" t="n">
        <v>10</v>
      </c>
      <c r="AA52" t="n">
        <v>118.4868267119739</v>
      </c>
      <c r="AB52" t="n">
        <v>162.1189035771249</v>
      </c>
      <c r="AC52" t="n">
        <v>146.6465029550791</v>
      </c>
      <c r="AD52" t="n">
        <v>118486.8267119739</v>
      </c>
      <c r="AE52" t="n">
        <v>162118.9035771249</v>
      </c>
      <c r="AF52" t="n">
        <v>7.458542205954608e-06</v>
      </c>
      <c r="AG52" t="n">
        <v>4.53317901234568</v>
      </c>
      <c r="AH52" t="n">
        <v>146646.5029550791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8.5169</v>
      </c>
      <c r="E53" t="n">
        <v>11.74</v>
      </c>
      <c r="F53" t="n">
        <v>8.890000000000001</v>
      </c>
      <c r="G53" t="n">
        <v>76.22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105.57</v>
      </c>
      <c r="Q53" t="n">
        <v>446.28</v>
      </c>
      <c r="R53" t="n">
        <v>36.27</v>
      </c>
      <c r="S53" t="n">
        <v>28.73</v>
      </c>
      <c r="T53" t="n">
        <v>3105.02</v>
      </c>
      <c r="U53" t="n">
        <v>0.79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118.2386647301981</v>
      </c>
      <c r="AB53" t="n">
        <v>161.7793574055254</v>
      </c>
      <c r="AC53" t="n">
        <v>146.3393625935409</v>
      </c>
      <c r="AD53" t="n">
        <v>118238.6647301981</v>
      </c>
      <c r="AE53" t="n">
        <v>161779.3574055255</v>
      </c>
      <c r="AF53" t="n">
        <v>7.464589672608084e-06</v>
      </c>
      <c r="AG53" t="n">
        <v>4.529320987654321</v>
      </c>
      <c r="AH53" t="n">
        <v>146339.3625935409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8.523899999999999</v>
      </c>
      <c r="E54" t="n">
        <v>11.73</v>
      </c>
      <c r="F54" t="n">
        <v>8.880000000000001</v>
      </c>
      <c r="G54" t="n">
        <v>76.14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104.38</v>
      </c>
      <c r="Q54" t="n">
        <v>446.27</v>
      </c>
      <c r="R54" t="n">
        <v>35.87</v>
      </c>
      <c r="S54" t="n">
        <v>28.73</v>
      </c>
      <c r="T54" t="n">
        <v>2904.88</v>
      </c>
      <c r="U54" t="n">
        <v>0.8</v>
      </c>
      <c r="V54" t="n">
        <v>0.92</v>
      </c>
      <c r="W54" t="n">
        <v>0.09</v>
      </c>
      <c r="X54" t="n">
        <v>0.16</v>
      </c>
      <c r="Y54" t="n">
        <v>1</v>
      </c>
      <c r="Z54" t="n">
        <v>10</v>
      </c>
      <c r="AA54" t="n">
        <v>117.8513678186858</v>
      </c>
      <c r="AB54" t="n">
        <v>161.2494406848608</v>
      </c>
      <c r="AC54" t="n">
        <v>145.8600203809535</v>
      </c>
      <c r="AD54" t="n">
        <v>117851.3678186858</v>
      </c>
      <c r="AE54" t="n">
        <v>161249.4406848607</v>
      </c>
      <c r="AF54" t="n">
        <v>7.470724783705813e-06</v>
      </c>
      <c r="AG54" t="n">
        <v>4.525462962962964</v>
      </c>
      <c r="AH54" t="n">
        <v>145860.0203809535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8.5268</v>
      </c>
      <c r="E55" t="n">
        <v>11.73</v>
      </c>
      <c r="F55" t="n">
        <v>8.880000000000001</v>
      </c>
      <c r="G55" t="n">
        <v>76.11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104.07</v>
      </c>
      <c r="Q55" t="n">
        <v>446.27</v>
      </c>
      <c r="R55" t="n">
        <v>35.74</v>
      </c>
      <c r="S55" t="n">
        <v>28.73</v>
      </c>
      <c r="T55" t="n">
        <v>2838.16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117.7489970780662</v>
      </c>
      <c r="AB55" t="n">
        <v>161.1093725212668</v>
      </c>
      <c r="AC55" t="n">
        <v>145.733320126306</v>
      </c>
      <c r="AD55" t="n">
        <v>117748.9970780662</v>
      </c>
      <c r="AE55" t="n">
        <v>161109.3725212668</v>
      </c>
      <c r="AF55" t="n">
        <v>7.473266472589159e-06</v>
      </c>
      <c r="AG55" t="n">
        <v>4.525462962962964</v>
      </c>
      <c r="AH55" t="n">
        <v>145733.320126306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8.5411</v>
      </c>
      <c r="E56" t="n">
        <v>11.71</v>
      </c>
      <c r="F56" t="n">
        <v>8.859999999999999</v>
      </c>
      <c r="G56" t="n">
        <v>75.94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102.36</v>
      </c>
      <c r="Q56" t="n">
        <v>446.27</v>
      </c>
      <c r="R56" t="n">
        <v>35.01</v>
      </c>
      <c r="S56" t="n">
        <v>28.73</v>
      </c>
      <c r="T56" t="n">
        <v>2476.16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117.1650072150747</v>
      </c>
      <c r="AB56" t="n">
        <v>160.3103318269078</v>
      </c>
      <c r="AC56" t="n">
        <v>145.0105387543557</v>
      </c>
      <c r="AD56" t="n">
        <v>117165.0072150747</v>
      </c>
      <c r="AE56" t="n">
        <v>160310.3318269078</v>
      </c>
      <c r="AF56" t="n">
        <v>7.485799628117381e-06</v>
      </c>
      <c r="AG56" t="n">
        <v>4.517746913580248</v>
      </c>
      <c r="AH56" t="n">
        <v>145010.5387543557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8.579800000000001</v>
      </c>
      <c r="E57" t="n">
        <v>11.66</v>
      </c>
      <c r="F57" t="n">
        <v>8.85</v>
      </c>
      <c r="G57" t="n">
        <v>88.47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102.11</v>
      </c>
      <c r="Q57" t="n">
        <v>446.28</v>
      </c>
      <c r="R57" t="n">
        <v>34.81</v>
      </c>
      <c r="S57" t="n">
        <v>28.73</v>
      </c>
      <c r="T57" t="n">
        <v>2377.53</v>
      </c>
      <c r="U57" t="n">
        <v>0.83</v>
      </c>
      <c r="V57" t="n">
        <v>0.92</v>
      </c>
      <c r="W57" t="n">
        <v>0.09</v>
      </c>
      <c r="X57" t="n">
        <v>0.13</v>
      </c>
      <c r="Y57" t="n">
        <v>1</v>
      </c>
      <c r="Z57" t="n">
        <v>10</v>
      </c>
      <c r="AA57" t="n">
        <v>116.7211872534029</v>
      </c>
      <c r="AB57" t="n">
        <v>159.703077775394</v>
      </c>
      <c r="AC57" t="n">
        <v>144.4612401772317</v>
      </c>
      <c r="AD57" t="n">
        <v>116721.1872534029</v>
      </c>
      <c r="AE57" t="n">
        <v>159703.077775394</v>
      </c>
      <c r="AF57" t="n">
        <v>7.519718028043403e-06</v>
      </c>
      <c r="AG57" t="n">
        <v>4.498456790123457</v>
      </c>
      <c r="AH57" t="n">
        <v>144461.2401772317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8.550700000000001</v>
      </c>
      <c r="E58" t="n">
        <v>11.7</v>
      </c>
      <c r="F58" t="n">
        <v>8.890000000000001</v>
      </c>
      <c r="G58" t="n">
        <v>88.87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102.67</v>
      </c>
      <c r="Q58" t="n">
        <v>446.27</v>
      </c>
      <c r="R58" t="n">
        <v>36.14</v>
      </c>
      <c r="S58" t="n">
        <v>28.73</v>
      </c>
      <c r="T58" t="n">
        <v>3047.13</v>
      </c>
      <c r="U58" t="n">
        <v>0.79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117.2490283281836</v>
      </c>
      <c r="AB58" t="n">
        <v>160.4252932206132</v>
      </c>
      <c r="AC58" t="n">
        <v>145.1145283939952</v>
      </c>
      <c r="AD58" t="n">
        <v>117249.0283281836</v>
      </c>
      <c r="AE58" t="n">
        <v>160425.2932206132</v>
      </c>
      <c r="AF58" t="n">
        <v>7.494213494765696e-06</v>
      </c>
      <c r="AG58" t="n">
        <v>4.513888888888889</v>
      </c>
      <c r="AH58" t="n">
        <v>145114.5283939952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8.576499999999999</v>
      </c>
      <c r="E59" t="n">
        <v>11.66</v>
      </c>
      <c r="F59" t="n">
        <v>8.85</v>
      </c>
      <c r="G59" t="n">
        <v>88.52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102.25</v>
      </c>
      <c r="Q59" t="n">
        <v>446.27</v>
      </c>
      <c r="R59" t="n">
        <v>34.86</v>
      </c>
      <c r="S59" t="n">
        <v>28.73</v>
      </c>
      <c r="T59" t="n">
        <v>2404.85</v>
      </c>
      <c r="U59" t="n">
        <v>0.82</v>
      </c>
      <c r="V59" t="n">
        <v>0.92</v>
      </c>
      <c r="W59" t="n">
        <v>0.09</v>
      </c>
      <c r="X59" t="n">
        <v>0.13</v>
      </c>
      <c r="Y59" t="n">
        <v>1</v>
      </c>
      <c r="Z59" t="n">
        <v>10</v>
      </c>
      <c r="AA59" t="n">
        <v>116.7766340219608</v>
      </c>
      <c r="AB59" t="n">
        <v>159.7789424902736</v>
      </c>
      <c r="AC59" t="n">
        <v>144.5298644702001</v>
      </c>
      <c r="AD59" t="n">
        <v>116776.6340219608</v>
      </c>
      <c r="AE59" t="n">
        <v>159778.9424902736</v>
      </c>
      <c r="AF59" t="n">
        <v>7.516825761383042e-06</v>
      </c>
      <c r="AG59" t="n">
        <v>4.498456790123457</v>
      </c>
      <c r="AH59" t="n">
        <v>144529.8644702001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8.565899999999999</v>
      </c>
      <c r="E60" t="n">
        <v>11.67</v>
      </c>
      <c r="F60" t="n">
        <v>8.869999999999999</v>
      </c>
      <c r="G60" t="n">
        <v>88.66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102.4</v>
      </c>
      <c r="Q60" t="n">
        <v>446.27</v>
      </c>
      <c r="R60" t="n">
        <v>35.38</v>
      </c>
      <c r="S60" t="n">
        <v>28.73</v>
      </c>
      <c r="T60" t="n">
        <v>2664.03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117.069761884381</v>
      </c>
      <c r="AB60" t="n">
        <v>160.1800129635253</v>
      </c>
      <c r="AC60" t="n">
        <v>144.8926573403907</v>
      </c>
      <c r="AD60" t="n">
        <v>117069.761884381</v>
      </c>
      <c r="AE60" t="n">
        <v>160180.0129635253</v>
      </c>
      <c r="AF60" t="n">
        <v>7.507535450292194e-06</v>
      </c>
      <c r="AG60" t="n">
        <v>4.502314814814815</v>
      </c>
      <c r="AH60" t="n">
        <v>144892.6573403908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8.568</v>
      </c>
      <c r="E61" t="n">
        <v>11.67</v>
      </c>
      <c r="F61" t="n">
        <v>8.859999999999999</v>
      </c>
      <c r="G61" t="n">
        <v>88.63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102.2</v>
      </c>
      <c r="Q61" t="n">
        <v>446.31</v>
      </c>
      <c r="R61" t="n">
        <v>35.27</v>
      </c>
      <c r="S61" t="n">
        <v>28.73</v>
      </c>
      <c r="T61" t="n">
        <v>2610.45</v>
      </c>
      <c r="U61" t="n">
        <v>0.8100000000000001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116.9887107719365</v>
      </c>
      <c r="AB61" t="n">
        <v>160.0691152557561</v>
      </c>
      <c r="AC61" t="n">
        <v>144.792343554205</v>
      </c>
      <c r="AD61" t="n">
        <v>116988.7107719365</v>
      </c>
      <c r="AE61" t="n">
        <v>160069.1152557561</v>
      </c>
      <c r="AF61" t="n">
        <v>7.509375983621513e-06</v>
      </c>
      <c r="AG61" t="n">
        <v>4.502314814814815</v>
      </c>
      <c r="AH61" t="n">
        <v>144792.3435542051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8.569000000000001</v>
      </c>
      <c r="E62" t="n">
        <v>11.67</v>
      </c>
      <c r="F62" t="n">
        <v>8.859999999999999</v>
      </c>
      <c r="G62" t="n">
        <v>88.62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102.41</v>
      </c>
      <c r="Q62" t="n">
        <v>446.31</v>
      </c>
      <c r="R62" t="n">
        <v>35.2</v>
      </c>
      <c r="S62" t="n">
        <v>28.73</v>
      </c>
      <c r="T62" t="n">
        <v>2574.67</v>
      </c>
      <c r="U62" t="n">
        <v>0.82</v>
      </c>
      <c r="V62" t="n">
        <v>0.92</v>
      </c>
      <c r="W62" t="n">
        <v>0.09</v>
      </c>
      <c r="X62" t="n">
        <v>0.14</v>
      </c>
      <c r="Y62" t="n">
        <v>1</v>
      </c>
      <c r="Z62" t="n">
        <v>10</v>
      </c>
      <c r="AA62" t="n">
        <v>117.0431308594972</v>
      </c>
      <c r="AB62" t="n">
        <v>160.1435752204014</v>
      </c>
      <c r="AC62" t="n">
        <v>144.8596971643299</v>
      </c>
      <c r="AD62" t="n">
        <v>117043.1308594972</v>
      </c>
      <c r="AE62" t="n">
        <v>160143.5752204014</v>
      </c>
      <c r="AF62" t="n">
        <v>7.510252428064048e-06</v>
      </c>
      <c r="AG62" t="n">
        <v>4.502314814814815</v>
      </c>
      <c r="AH62" t="n">
        <v>144859.6971643299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8.5669</v>
      </c>
      <c r="E63" t="n">
        <v>11.67</v>
      </c>
      <c r="F63" t="n">
        <v>8.859999999999999</v>
      </c>
      <c r="G63" t="n">
        <v>88.65000000000001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101.73</v>
      </c>
      <c r="Q63" t="n">
        <v>446.31</v>
      </c>
      <c r="R63" t="n">
        <v>35.3</v>
      </c>
      <c r="S63" t="n">
        <v>28.73</v>
      </c>
      <c r="T63" t="n">
        <v>2623.72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116.8613583766054</v>
      </c>
      <c r="AB63" t="n">
        <v>159.894866090073</v>
      </c>
      <c r="AC63" t="n">
        <v>144.6347244843345</v>
      </c>
      <c r="AD63" t="n">
        <v>116861.3583766054</v>
      </c>
      <c r="AE63" t="n">
        <v>159894.866090073</v>
      </c>
      <c r="AF63" t="n">
        <v>7.508411894734727e-06</v>
      </c>
      <c r="AG63" t="n">
        <v>4.502314814814815</v>
      </c>
      <c r="AH63" t="n">
        <v>144634.7244843345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8.5641</v>
      </c>
      <c r="E64" t="n">
        <v>11.68</v>
      </c>
      <c r="F64" t="n">
        <v>8.869999999999999</v>
      </c>
      <c r="G64" t="n">
        <v>88.69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101.33</v>
      </c>
      <c r="Q64" t="n">
        <v>446.31</v>
      </c>
      <c r="R64" t="n">
        <v>35.4</v>
      </c>
      <c r="S64" t="n">
        <v>28.73</v>
      </c>
      <c r="T64" t="n">
        <v>2676.53</v>
      </c>
      <c r="U64" t="n">
        <v>0.8100000000000001</v>
      </c>
      <c r="V64" t="n">
        <v>0.92</v>
      </c>
      <c r="W64" t="n">
        <v>0.09</v>
      </c>
      <c r="X64" t="n">
        <v>0.15</v>
      </c>
      <c r="Y64" t="n">
        <v>1</v>
      </c>
      <c r="Z64" t="n">
        <v>10</v>
      </c>
      <c r="AA64" t="n">
        <v>116.7763340854386</v>
      </c>
      <c r="AB64" t="n">
        <v>159.7785321038917</v>
      </c>
      <c r="AC64" t="n">
        <v>144.5294932505185</v>
      </c>
      <c r="AD64" t="n">
        <v>116776.3340854386</v>
      </c>
      <c r="AE64" t="n">
        <v>159778.5321038917</v>
      </c>
      <c r="AF64" t="n">
        <v>7.505957850295635e-06</v>
      </c>
      <c r="AG64" t="n">
        <v>4.506172839506173</v>
      </c>
      <c r="AH64" t="n">
        <v>144529.4932505185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8.5509</v>
      </c>
      <c r="E65" t="n">
        <v>11.69</v>
      </c>
      <c r="F65" t="n">
        <v>8.890000000000001</v>
      </c>
      <c r="G65" t="n">
        <v>88.87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1</v>
      </c>
      <c r="N65" t="n">
        <v>52.76</v>
      </c>
      <c r="O65" t="n">
        <v>28573.75</v>
      </c>
      <c r="P65" t="n">
        <v>100.89</v>
      </c>
      <c r="Q65" t="n">
        <v>446.31</v>
      </c>
      <c r="R65" t="n">
        <v>35.96</v>
      </c>
      <c r="S65" t="n">
        <v>28.73</v>
      </c>
      <c r="T65" t="n">
        <v>2955.5</v>
      </c>
      <c r="U65" t="n">
        <v>0.8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116.7445710157884</v>
      </c>
      <c r="AB65" t="n">
        <v>159.7350724707085</v>
      </c>
      <c r="AC65" t="n">
        <v>144.4901813437303</v>
      </c>
      <c r="AD65" t="n">
        <v>116744.5710157884</v>
      </c>
      <c r="AE65" t="n">
        <v>159735.0724707085</v>
      </c>
      <c r="AF65" t="n">
        <v>7.494388783654201e-06</v>
      </c>
      <c r="AG65" t="n">
        <v>4.510030864197531</v>
      </c>
      <c r="AH65" t="n">
        <v>144490.1813437303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8.552099999999999</v>
      </c>
      <c r="E66" t="n">
        <v>11.69</v>
      </c>
      <c r="F66" t="n">
        <v>8.880000000000001</v>
      </c>
      <c r="G66" t="n">
        <v>88.84999999999999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1</v>
      </c>
      <c r="N66" t="n">
        <v>52.93</v>
      </c>
      <c r="O66" t="n">
        <v>28626.06</v>
      </c>
      <c r="P66" t="n">
        <v>100.83</v>
      </c>
      <c r="Q66" t="n">
        <v>446.31</v>
      </c>
      <c r="R66" t="n">
        <v>35.86</v>
      </c>
      <c r="S66" t="n">
        <v>28.73</v>
      </c>
      <c r="T66" t="n">
        <v>2904.11</v>
      </c>
      <c r="U66" t="n">
        <v>0.8</v>
      </c>
      <c r="V66" t="n">
        <v>0.92</v>
      </c>
      <c r="W66" t="n">
        <v>0.1</v>
      </c>
      <c r="X66" t="n">
        <v>0.16</v>
      </c>
      <c r="Y66" t="n">
        <v>1</v>
      </c>
      <c r="Z66" t="n">
        <v>10</v>
      </c>
      <c r="AA66" t="n">
        <v>116.7073941073383</v>
      </c>
      <c r="AB66" t="n">
        <v>159.6842053844377</v>
      </c>
      <c r="AC66" t="n">
        <v>144.4441689407808</v>
      </c>
      <c r="AD66" t="n">
        <v>116707.3941073383</v>
      </c>
      <c r="AE66" t="n">
        <v>159684.2053844377</v>
      </c>
      <c r="AF66" t="n">
        <v>7.495440516985241e-06</v>
      </c>
      <c r="AG66" t="n">
        <v>4.510030864197531</v>
      </c>
      <c r="AH66" t="n">
        <v>144444.1689407808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8.5509</v>
      </c>
      <c r="E67" t="n">
        <v>11.69</v>
      </c>
      <c r="F67" t="n">
        <v>8.890000000000001</v>
      </c>
      <c r="G67" t="n">
        <v>88.87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0</v>
      </c>
      <c r="N67" t="n">
        <v>53.11</v>
      </c>
      <c r="O67" t="n">
        <v>28678.42</v>
      </c>
      <c r="P67" t="n">
        <v>101</v>
      </c>
      <c r="Q67" t="n">
        <v>446.31</v>
      </c>
      <c r="R67" t="n">
        <v>35.87</v>
      </c>
      <c r="S67" t="n">
        <v>28.73</v>
      </c>
      <c r="T67" t="n">
        <v>2909.97</v>
      </c>
      <c r="U67" t="n">
        <v>0.8</v>
      </c>
      <c r="V67" t="n">
        <v>0.92</v>
      </c>
      <c r="W67" t="n">
        <v>0.1</v>
      </c>
      <c r="X67" t="n">
        <v>0.17</v>
      </c>
      <c r="Y67" t="n">
        <v>1</v>
      </c>
      <c r="Z67" t="n">
        <v>10</v>
      </c>
      <c r="AA67" t="n">
        <v>116.7756848526615</v>
      </c>
      <c r="AB67" t="n">
        <v>159.7776437949638</v>
      </c>
      <c r="AC67" t="n">
        <v>144.528689720548</v>
      </c>
      <c r="AD67" t="n">
        <v>116775.6848526615</v>
      </c>
      <c r="AE67" t="n">
        <v>159777.6437949638</v>
      </c>
      <c r="AF67" t="n">
        <v>7.494388783654201e-06</v>
      </c>
      <c r="AG67" t="n">
        <v>4.510030864197531</v>
      </c>
      <c r="AH67" t="n">
        <v>144528.689720548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6.513</v>
      </c>
      <c r="E2" t="n">
        <v>15.35</v>
      </c>
      <c r="F2" t="n">
        <v>11.1</v>
      </c>
      <c r="G2" t="n">
        <v>8.02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113.52</v>
      </c>
      <c r="Q2" t="n">
        <v>446.28</v>
      </c>
      <c r="R2" t="n">
        <v>108.39</v>
      </c>
      <c r="S2" t="n">
        <v>28.73</v>
      </c>
      <c r="T2" t="n">
        <v>38786.69</v>
      </c>
      <c r="U2" t="n">
        <v>0.27</v>
      </c>
      <c r="V2" t="n">
        <v>0.73</v>
      </c>
      <c r="W2" t="n">
        <v>0.21</v>
      </c>
      <c r="X2" t="n">
        <v>2.38</v>
      </c>
      <c r="Y2" t="n">
        <v>1</v>
      </c>
      <c r="Z2" t="n">
        <v>10</v>
      </c>
      <c r="AA2" t="n">
        <v>148.3083760733427</v>
      </c>
      <c r="AB2" t="n">
        <v>202.9220630472344</v>
      </c>
      <c r="AC2" t="n">
        <v>183.5554661529682</v>
      </c>
      <c r="AD2" t="n">
        <v>148308.3760733427</v>
      </c>
      <c r="AE2" t="n">
        <v>202922.0630472343</v>
      </c>
      <c r="AF2" t="n">
        <v>6.585427533161081e-06</v>
      </c>
      <c r="AG2" t="n">
        <v>5.922067901234568</v>
      </c>
      <c r="AH2" t="n">
        <v>183555.4661529682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7.01</v>
      </c>
      <c r="E3" t="n">
        <v>14.27</v>
      </c>
      <c r="F3" t="n">
        <v>10.52</v>
      </c>
      <c r="G3" t="n">
        <v>10.02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61</v>
      </c>
      <c r="N3" t="n">
        <v>18.71</v>
      </c>
      <c r="O3" t="n">
        <v>15645.96</v>
      </c>
      <c r="P3" t="n">
        <v>106.84</v>
      </c>
      <c r="Q3" t="n">
        <v>446.3</v>
      </c>
      <c r="R3" t="n">
        <v>89.48</v>
      </c>
      <c r="S3" t="n">
        <v>28.73</v>
      </c>
      <c r="T3" t="n">
        <v>29428.7</v>
      </c>
      <c r="U3" t="n">
        <v>0.32</v>
      </c>
      <c r="V3" t="n">
        <v>0.77</v>
      </c>
      <c r="W3" t="n">
        <v>0.18</v>
      </c>
      <c r="X3" t="n">
        <v>1.8</v>
      </c>
      <c r="Y3" t="n">
        <v>1</v>
      </c>
      <c r="Z3" t="n">
        <v>10</v>
      </c>
      <c r="AA3" t="n">
        <v>141.0134422558207</v>
      </c>
      <c r="AB3" t="n">
        <v>192.9408127683393</v>
      </c>
      <c r="AC3" t="n">
        <v>174.526812391915</v>
      </c>
      <c r="AD3" t="n">
        <v>141013.4422558207</v>
      </c>
      <c r="AE3" t="n">
        <v>192940.8127683393</v>
      </c>
      <c r="AF3" t="n">
        <v>7.087954400039792e-06</v>
      </c>
      <c r="AG3" t="n">
        <v>5.505401234567902</v>
      </c>
      <c r="AH3" t="n">
        <v>174526.812391915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7.3981</v>
      </c>
      <c r="E4" t="n">
        <v>13.52</v>
      </c>
      <c r="F4" t="n">
        <v>10.11</v>
      </c>
      <c r="G4" t="n">
        <v>12.13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48</v>
      </c>
      <c r="N4" t="n">
        <v>18.79</v>
      </c>
      <c r="O4" t="n">
        <v>15686.51</v>
      </c>
      <c r="P4" t="n">
        <v>101.78</v>
      </c>
      <c r="Q4" t="n">
        <v>446.28</v>
      </c>
      <c r="R4" t="n">
        <v>75.75</v>
      </c>
      <c r="S4" t="n">
        <v>28.73</v>
      </c>
      <c r="T4" t="n">
        <v>22630.29</v>
      </c>
      <c r="U4" t="n">
        <v>0.38</v>
      </c>
      <c r="V4" t="n">
        <v>0.8100000000000001</v>
      </c>
      <c r="W4" t="n">
        <v>0.16</v>
      </c>
      <c r="X4" t="n">
        <v>1.39</v>
      </c>
      <c r="Y4" t="n">
        <v>1</v>
      </c>
      <c r="Z4" t="n">
        <v>10</v>
      </c>
      <c r="AA4" t="n">
        <v>126.3929135951581</v>
      </c>
      <c r="AB4" t="n">
        <v>172.9363604426289</v>
      </c>
      <c r="AC4" t="n">
        <v>156.4315569197388</v>
      </c>
      <c r="AD4" t="n">
        <v>126392.9135951581</v>
      </c>
      <c r="AE4" t="n">
        <v>172936.3604426289</v>
      </c>
      <c r="AF4" t="n">
        <v>7.480370249206049e-06</v>
      </c>
      <c r="AG4" t="n">
        <v>5.216049382716049</v>
      </c>
      <c r="AH4" t="n">
        <v>156431.5569197388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7.6376</v>
      </c>
      <c r="E5" t="n">
        <v>13.09</v>
      </c>
      <c r="F5" t="n">
        <v>9.890000000000001</v>
      </c>
      <c r="G5" t="n">
        <v>14.12</v>
      </c>
      <c r="H5" t="n">
        <v>0.25</v>
      </c>
      <c r="I5" t="n">
        <v>42</v>
      </c>
      <c r="J5" t="n">
        <v>125.62</v>
      </c>
      <c r="K5" t="n">
        <v>45</v>
      </c>
      <c r="L5" t="n">
        <v>1.75</v>
      </c>
      <c r="M5" t="n">
        <v>40</v>
      </c>
      <c r="N5" t="n">
        <v>18.87</v>
      </c>
      <c r="O5" t="n">
        <v>15727.09</v>
      </c>
      <c r="P5" t="n">
        <v>98.8</v>
      </c>
      <c r="Q5" t="n">
        <v>446.36</v>
      </c>
      <c r="R5" t="n">
        <v>68.64</v>
      </c>
      <c r="S5" t="n">
        <v>28.73</v>
      </c>
      <c r="T5" t="n">
        <v>19116.73</v>
      </c>
      <c r="U5" t="n">
        <v>0.42</v>
      </c>
      <c r="V5" t="n">
        <v>0.82</v>
      </c>
      <c r="W5" t="n">
        <v>0.15</v>
      </c>
      <c r="X5" t="n">
        <v>1.17</v>
      </c>
      <c r="Y5" t="n">
        <v>1</v>
      </c>
      <c r="Z5" t="n">
        <v>10</v>
      </c>
      <c r="AA5" t="n">
        <v>123.7013183514547</v>
      </c>
      <c r="AB5" t="n">
        <v>169.2536010853941</v>
      </c>
      <c r="AC5" t="n">
        <v>153.1002749467721</v>
      </c>
      <c r="AD5" t="n">
        <v>123701.3183514547</v>
      </c>
      <c r="AE5" t="n">
        <v>169253.6010853941</v>
      </c>
      <c r="AF5" t="n">
        <v>7.722533598536938e-06</v>
      </c>
      <c r="AG5" t="n">
        <v>5.050154320987655</v>
      </c>
      <c r="AH5" t="n">
        <v>153100.2749467721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7.8312</v>
      </c>
      <c r="E6" t="n">
        <v>12.77</v>
      </c>
      <c r="F6" t="n">
        <v>9.720000000000001</v>
      </c>
      <c r="G6" t="n">
        <v>16.2</v>
      </c>
      <c r="H6" t="n">
        <v>0.28</v>
      </c>
      <c r="I6" t="n">
        <v>36</v>
      </c>
      <c r="J6" t="n">
        <v>125.95</v>
      </c>
      <c r="K6" t="n">
        <v>45</v>
      </c>
      <c r="L6" t="n">
        <v>2</v>
      </c>
      <c r="M6" t="n">
        <v>34</v>
      </c>
      <c r="N6" t="n">
        <v>18.95</v>
      </c>
      <c r="O6" t="n">
        <v>15767.7</v>
      </c>
      <c r="P6" t="n">
        <v>96.23</v>
      </c>
      <c r="Q6" t="n">
        <v>446.31</v>
      </c>
      <c r="R6" t="n">
        <v>63.01</v>
      </c>
      <c r="S6" t="n">
        <v>28.73</v>
      </c>
      <c r="T6" t="n">
        <v>16328.81</v>
      </c>
      <c r="U6" t="n">
        <v>0.46</v>
      </c>
      <c r="V6" t="n">
        <v>0.84</v>
      </c>
      <c r="W6" t="n">
        <v>0.14</v>
      </c>
      <c r="X6" t="n">
        <v>1</v>
      </c>
      <c r="Y6" t="n">
        <v>1</v>
      </c>
      <c r="Z6" t="n">
        <v>10</v>
      </c>
      <c r="AA6" t="n">
        <v>121.435380497456</v>
      </c>
      <c r="AB6" t="n">
        <v>166.1532449474318</v>
      </c>
      <c r="AC6" t="n">
        <v>150.2958124472389</v>
      </c>
      <c r="AD6" t="n">
        <v>121435.380497456</v>
      </c>
      <c r="AE6" t="n">
        <v>166153.2449474318</v>
      </c>
      <c r="AF6" t="n">
        <v>7.918286518914642e-06</v>
      </c>
      <c r="AG6" t="n">
        <v>4.926697530864198</v>
      </c>
      <c r="AH6" t="n">
        <v>150295.8124472389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8.013500000000001</v>
      </c>
      <c r="E7" t="n">
        <v>12.48</v>
      </c>
      <c r="F7" t="n">
        <v>9.550000000000001</v>
      </c>
      <c r="G7" t="n">
        <v>18.49</v>
      </c>
      <c r="H7" t="n">
        <v>0.31</v>
      </c>
      <c r="I7" t="n">
        <v>31</v>
      </c>
      <c r="J7" t="n">
        <v>126.28</v>
      </c>
      <c r="K7" t="n">
        <v>45</v>
      </c>
      <c r="L7" t="n">
        <v>2.25</v>
      </c>
      <c r="M7" t="n">
        <v>29</v>
      </c>
      <c r="N7" t="n">
        <v>19.03</v>
      </c>
      <c r="O7" t="n">
        <v>15808.34</v>
      </c>
      <c r="P7" t="n">
        <v>93.94</v>
      </c>
      <c r="Q7" t="n">
        <v>446.29</v>
      </c>
      <c r="R7" t="n">
        <v>57.77</v>
      </c>
      <c r="S7" t="n">
        <v>28.73</v>
      </c>
      <c r="T7" t="n">
        <v>13737.29</v>
      </c>
      <c r="U7" t="n">
        <v>0.5</v>
      </c>
      <c r="V7" t="n">
        <v>0.85</v>
      </c>
      <c r="W7" t="n">
        <v>0.13</v>
      </c>
      <c r="X7" t="n">
        <v>0.83</v>
      </c>
      <c r="Y7" t="n">
        <v>1</v>
      </c>
      <c r="Z7" t="n">
        <v>10</v>
      </c>
      <c r="AA7" t="n">
        <v>119.5819499983031</v>
      </c>
      <c r="AB7" t="n">
        <v>163.6172995709093</v>
      </c>
      <c r="AC7" t="n">
        <v>148.0018941382291</v>
      </c>
      <c r="AD7" t="n">
        <v>119581.9499983031</v>
      </c>
      <c r="AE7" t="n">
        <v>163617.2995709093</v>
      </c>
      <c r="AF7" t="n">
        <v>8.102613778133937e-06</v>
      </c>
      <c r="AG7" t="n">
        <v>4.814814814814815</v>
      </c>
      <c r="AH7" t="n">
        <v>148001.8941382291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8.1928</v>
      </c>
      <c r="E8" t="n">
        <v>12.21</v>
      </c>
      <c r="F8" t="n">
        <v>9.359999999999999</v>
      </c>
      <c r="G8" t="n">
        <v>20.05</v>
      </c>
      <c r="H8" t="n">
        <v>0.35</v>
      </c>
      <c r="I8" t="n">
        <v>28</v>
      </c>
      <c r="J8" t="n">
        <v>126.61</v>
      </c>
      <c r="K8" t="n">
        <v>45</v>
      </c>
      <c r="L8" t="n">
        <v>2.5</v>
      </c>
      <c r="M8" t="n">
        <v>26</v>
      </c>
      <c r="N8" t="n">
        <v>19.11</v>
      </c>
      <c r="O8" t="n">
        <v>15849</v>
      </c>
      <c r="P8" t="n">
        <v>91.17</v>
      </c>
      <c r="Q8" t="n">
        <v>446.29</v>
      </c>
      <c r="R8" t="n">
        <v>50.96</v>
      </c>
      <c r="S8" t="n">
        <v>28.73</v>
      </c>
      <c r="T8" t="n">
        <v>10342.67</v>
      </c>
      <c r="U8" t="n">
        <v>0.5600000000000001</v>
      </c>
      <c r="V8" t="n">
        <v>0.87</v>
      </c>
      <c r="W8" t="n">
        <v>0.12</v>
      </c>
      <c r="X8" t="n">
        <v>0.64</v>
      </c>
      <c r="Y8" t="n">
        <v>1</v>
      </c>
      <c r="Z8" t="n">
        <v>10</v>
      </c>
      <c r="AA8" t="n">
        <v>117.6592923990656</v>
      </c>
      <c r="AB8" t="n">
        <v>160.9866346219671</v>
      </c>
      <c r="AC8" t="n">
        <v>145.6222961598517</v>
      </c>
      <c r="AD8" t="n">
        <v>117659.2923990656</v>
      </c>
      <c r="AE8" t="n">
        <v>160986.6346219671</v>
      </c>
      <c r="AF8" t="n">
        <v>8.28390767598374e-06</v>
      </c>
      <c r="AG8" t="n">
        <v>4.710648148148149</v>
      </c>
      <c r="AH8" t="n">
        <v>145622.2961598517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8.196899999999999</v>
      </c>
      <c r="E9" t="n">
        <v>12.2</v>
      </c>
      <c r="F9" t="n">
        <v>9.43</v>
      </c>
      <c r="G9" t="n">
        <v>22.63</v>
      </c>
      <c r="H9" t="n">
        <v>0.38</v>
      </c>
      <c r="I9" t="n">
        <v>25</v>
      </c>
      <c r="J9" t="n">
        <v>126.94</v>
      </c>
      <c r="K9" t="n">
        <v>45</v>
      </c>
      <c r="L9" t="n">
        <v>2.75</v>
      </c>
      <c r="M9" t="n">
        <v>23</v>
      </c>
      <c r="N9" t="n">
        <v>19.19</v>
      </c>
      <c r="O9" t="n">
        <v>15889.69</v>
      </c>
      <c r="P9" t="n">
        <v>91.20999999999999</v>
      </c>
      <c r="Q9" t="n">
        <v>446.31</v>
      </c>
      <c r="R9" t="n">
        <v>53.81</v>
      </c>
      <c r="S9" t="n">
        <v>28.73</v>
      </c>
      <c r="T9" t="n">
        <v>11782.68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117.735969826501</v>
      </c>
      <c r="AB9" t="n">
        <v>161.0915480609535</v>
      </c>
      <c r="AC9" t="n">
        <v>145.7171968074682</v>
      </c>
      <c r="AD9" t="n">
        <v>117735.969826501</v>
      </c>
      <c r="AE9" t="n">
        <v>161091.5480609535</v>
      </c>
      <c r="AF9" t="n">
        <v>8.288053269855375e-06</v>
      </c>
      <c r="AG9" t="n">
        <v>4.706790123456789</v>
      </c>
      <c r="AH9" t="n">
        <v>145717.1968074682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8.265599999999999</v>
      </c>
      <c r="E10" t="n">
        <v>12.1</v>
      </c>
      <c r="F10" t="n">
        <v>9.380000000000001</v>
      </c>
      <c r="G10" t="n">
        <v>24.47</v>
      </c>
      <c r="H10" t="n">
        <v>0.42</v>
      </c>
      <c r="I10" t="n">
        <v>23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90.05</v>
      </c>
      <c r="Q10" t="n">
        <v>446.27</v>
      </c>
      <c r="R10" t="n">
        <v>52.12</v>
      </c>
      <c r="S10" t="n">
        <v>28.73</v>
      </c>
      <c r="T10" t="n">
        <v>10951.91</v>
      </c>
      <c r="U10" t="n">
        <v>0.55</v>
      </c>
      <c r="V10" t="n">
        <v>0.87</v>
      </c>
      <c r="W10" t="n">
        <v>0.12</v>
      </c>
      <c r="X10" t="n">
        <v>0.66</v>
      </c>
      <c r="Y10" t="n">
        <v>1</v>
      </c>
      <c r="Z10" t="n">
        <v>10</v>
      </c>
      <c r="AA10" t="n">
        <v>117.0193715140202</v>
      </c>
      <c r="AB10" t="n">
        <v>160.1110666357315</v>
      </c>
      <c r="AC10" t="n">
        <v>144.8302911533547</v>
      </c>
      <c r="AD10" t="n">
        <v>117019.3715140202</v>
      </c>
      <c r="AE10" t="n">
        <v>160111.0666357315</v>
      </c>
      <c r="AF10" t="n">
        <v>8.357517245216679e-06</v>
      </c>
      <c r="AG10" t="n">
        <v>4.66820987654321</v>
      </c>
      <c r="AH10" t="n">
        <v>144830.2911533547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8.352499999999999</v>
      </c>
      <c r="E11" t="n">
        <v>11.97</v>
      </c>
      <c r="F11" t="n">
        <v>9.300000000000001</v>
      </c>
      <c r="G11" t="n">
        <v>26.58</v>
      </c>
      <c r="H11" t="n">
        <v>0.45</v>
      </c>
      <c r="I11" t="n">
        <v>21</v>
      </c>
      <c r="J11" t="n">
        <v>127.6</v>
      </c>
      <c r="K11" t="n">
        <v>45</v>
      </c>
      <c r="L11" t="n">
        <v>3.25</v>
      </c>
      <c r="M11" t="n">
        <v>19</v>
      </c>
      <c r="N11" t="n">
        <v>19.35</v>
      </c>
      <c r="O11" t="n">
        <v>15971.17</v>
      </c>
      <c r="P11" t="n">
        <v>88.45999999999999</v>
      </c>
      <c r="Q11" t="n">
        <v>446.27</v>
      </c>
      <c r="R11" t="n">
        <v>49.61</v>
      </c>
      <c r="S11" t="n">
        <v>28.73</v>
      </c>
      <c r="T11" t="n">
        <v>9707.35</v>
      </c>
      <c r="U11" t="n">
        <v>0.58</v>
      </c>
      <c r="V11" t="n">
        <v>0.88</v>
      </c>
      <c r="W11" t="n">
        <v>0.12</v>
      </c>
      <c r="X11" t="n">
        <v>0.58</v>
      </c>
      <c r="Y11" t="n">
        <v>1</v>
      </c>
      <c r="Z11" t="n">
        <v>10</v>
      </c>
      <c r="AA11" t="n">
        <v>106.5314875639228</v>
      </c>
      <c r="AB11" t="n">
        <v>145.7610811224307</v>
      </c>
      <c r="AC11" t="n">
        <v>131.8498481171077</v>
      </c>
      <c r="AD11" t="n">
        <v>106531.4875639228</v>
      </c>
      <c r="AE11" t="n">
        <v>145761.0811224307</v>
      </c>
      <c r="AF11" t="n">
        <v>8.445383612886214e-06</v>
      </c>
      <c r="AG11" t="n">
        <v>4.618055555555555</v>
      </c>
      <c r="AH11" t="n">
        <v>131849.8481171076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8.4368</v>
      </c>
      <c r="E12" t="n">
        <v>11.85</v>
      </c>
      <c r="F12" t="n">
        <v>9.23</v>
      </c>
      <c r="G12" t="n">
        <v>29.16</v>
      </c>
      <c r="H12" t="n">
        <v>0.48</v>
      </c>
      <c r="I12" t="n">
        <v>19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87.19</v>
      </c>
      <c r="Q12" t="n">
        <v>446.27</v>
      </c>
      <c r="R12" t="n">
        <v>47.37</v>
      </c>
      <c r="S12" t="n">
        <v>28.73</v>
      </c>
      <c r="T12" t="n">
        <v>8596.52</v>
      </c>
      <c r="U12" t="n">
        <v>0.61</v>
      </c>
      <c r="V12" t="n">
        <v>0.88</v>
      </c>
      <c r="W12" t="n">
        <v>0.11</v>
      </c>
      <c r="X12" t="n">
        <v>0.51</v>
      </c>
      <c r="Y12" t="n">
        <v>1</v>
      </c>
      <c r="Z12" t="n">
        <v>10</v>
      </c>
      <c r="AA12" t="n">
        <v>105.7205151225255</v>
      </c>
      <c r="AB12" t="n">
        <v>144.6514728505323</v>
      </c>
      <c r="AC12" t="n">
        <v>130.8461393013339</v>
      </c>
      <c r="AD12" t="n">
        <v>105720.5151225255</v>
      </c>
      <c r="AE12" t="n">
        <v>144651.4728505323</v>
      </c>
      <c r="AF12" t="n">
        <v>8.530621067368864e-06</v>
      </c>
      <c r="AG12" t="n">
        <v>4.57175925925926</v>
      </c>
      <c r="AH12" t="n">
        <v>130846.1393013339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8.4648</v>
      </c>
      <c r="E13" t="n">
        <v>11.81</v>
      </c>
      <c r="F13" t="n">
        <v>9.220000000000001</v>
      </c>
      <c r="G13" t="n">
        <v>30.74</v>
      </c>
      <c r="H13" t="n">
        <v>0.52</v>
      </c>
      <c r="I13" t="n">
        <v>18</v>
      </c>
      <c r="J13" t="n">
        <v>128.26</v>
      </c>
      <c r="K13" t="n">
        <v>45</v>
      </c>
      <c r="L13" t="n">
        <v>3.75</v>
      </c>
      <c r="M13" t="n">
        <v>16</v>
      </c>
      <c r="N13" t="n">
        <v>19.51</v>
      </c>
      <c r="O13" t="n">
        <v>16052.76</v>
      </c>
      <c r="P13" t="n">
        <v>86.11</v>
      </c>
      <c r="Q13" t="n">
        <v>446.28</v>
      </c>
      <c r="R13" t="n">
        <v>47.02</v>
      </c>
      <c r="S13" t="n">
        <v>28.73</v>
      </c>
      <c r="T13" t="n">
        <v>8426.24</v>
      </c>
      <c r="U13" t="n">
        <v>0.61</v>
      </c>
      <c r="V13" t="n">
        <v>0.88</v>
      </c>
      <c r="W13" t="n">
        <v>0.11</v>
      </c>
      <c r="X13" t="n">
        <v>0.5</v>
      </c>
      <c r="Y13" t="n">
        <v>1</v>
      </c>
      <c r="Z13" t="n">
        <v>10</v>
      </c>
      <c r="AA13" t="n">
        <v>105.2820555387302</v>
      </c>
      <c r="AB13" t="n">
        <v>144.0515531045124</v>
      </c>
      <c r="AC13" t="n">
        <v>130.3034750538812</v>
      </c>
      <c r="AD13" t="n">
        <v>105282.0555387302</v>
      </c>
      <c r="AE13" t="n">
        <v>144051.5531045124</v>
      </c>
      <c r="AF13" t="n">
        <v>8.558932440150762e-06</v>
      </c>
      <c r="AG13" t="n">
        <v>4.556327160493828</v>
      </c>
      <c r="AH13" t="n">
        <v>130303.4750538813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8.5177</v>
      </c>
      <c r="E14" t="n">
        <v>11.74</v>
      </c>
      <c r="F14" t="n">
        <v>9.17</v>
      </c>
      <c r="G14" t="n">
        <v>32.38</v>
      </c>
      <c r="H14" t="n">
        <v>0.55</v>
      </c>
      <c r="I14" t="n">
        <v>17</v>
      </c>
      <c r="J14" t="n">
        <v>128.59</v>
      </c>
      <c r="K14" t="n">
        <v>45</v>
      </c>
      <c r="L14" t="n">
        <v>4</v>
      </c>
      <c r="M14" t="n">
        <v>15</v>
      </c>
      <c r="N14" t="n">
        <v>19.59</v>
      </c>
      <c r="O14" t="n">
        <v>16093.6</v>
      </c>
      <c r="P14" t="n">
        <v>84.68000000000001</v>
      </c>
      <c r="Q14" t="n">
        <v>446.27</v>
      </c>
      <c r="R14" t="n">
        <v>45.37</v>
      </c>
      <c r="S14" t="n">
        <v>28.73</v>
      </c>
      <c r="T14" t="n">
        <v>7605.83</v>
      </c>
      <c r="U14" t="n">
        <v>0.63</v>
      </c>
      <c r="V14" t="n">
        <v>0.89</v>
      </c>
      <c r="W14" t="n">
        <v>0.11</v>
      </c>
      <c r="X14" t="n">
        <v>0.45</v>
      </c>
      <c r="Y14" t="n">
        <v>1</v>
      </c>
      <c r="Z14" t="n">
        <v>10</v>
      </c>
      <c r="AA14" t="n">
        <v>104.5989790070074</v>
      </c>
      <c r="AB14" t="n">
        <v>143.1169376585999</v>
      </c>
      <c r="AC14" t="n">
        <v>129.4580579943854</v>
      </c>
      <c r="AD14" t="n">
        <v>104598.9790070074</v>
      </c>
      <c r="AE14" t="n">
        <v>143116.9376585999</v>
      </c>
      <c r="AF14" t="n">
        <v>8.612420712299423e-06</v>
      </c>
      <c r="AG14" t="n">
        <v>4.529320987654321</v>
      </c>
      <c r="AH14" t="n">
        <v>129458.0579943854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8.555099999999999</v>
      </c>
      <c r="E15" t="n">
        <v>11.69</v>
      </c>
      <c r="F15" t="n">
        <v>9.15</v>
      </c>
      <c r="G15" t="n">
        <v>34.3</v>
      </c>
      <c r="H15" t="n">
        <v>0.58</v>
      </c>
      <c r="I15" t="n">
        <v>16</v>
      </c>
      <c r="J15" t="n">
        <v>128.92</v>
      </c>
      <c r="K15" t="n">
        <v>45</v>
      </c>
      <c r="L15" t="n">
        <v>4.25</v>
      </c>
      <c r="M15" t="n">
        <v>14</v>
      </c>
      <c r="N15" t="n">
        <v>19.68</v>
      </c>
      <c r="O15" t="n">
        <v>16134.46</v>
      </c>
      <c r="P15" t="n">
        <v>83.51000000000001</v>
      </c>
      <c r="Q15" t="n">
        <v>446.3</v>
      </c>
      <c r="R15" t="n">
        <v>44.52</v>
      </c>
      <c r="S15" t="n">
        <v>28.73</v>
      </c>
      <c r="T15" t="n">
        <v>7184.21</v>
      </c>
      <c r="U15" t="n">
        <v>0.65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104.0938331484972</v>
      </c>
      <c r="AB15" t="n">
        <v>142.4257748095241</v>
      </c>
      <c r="AC15" t="n">
        <v>128.832858757572</v>
      </c>
      <c r="AD15" t="n">
        <v>104093.8331484972</v>
      </c>
      <c r="AE15" t="n">
        <v>142425.7748095242</v>
      </c>
      <c r="AF15" t="n">
        <v>8.650236617372387e-06</v>
      </c>
      <c r="AG15" t="n">
        <v>4.510030864197531</v>
      </c>
      <c r="AH15" t="n">
        <v>128832.858757572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8.631600000000001</v>
      </c>
      <c r="E16" t="n">
        <v>11.59</v>
      </c>
      <c r="F16" t="n">
        <v>9.07</v>
      </c>
      <c r="G16" t="n">
        <v>36.28</v>
      </c>
      <c r="H16" t="n">
        <v>0.62</v>
      </c>
      <c r="I16" t="n">
        <v>15</v>
      </c>
      <c r="J16" t="n">
        <v>129.25</v>
      </c>
      <c r="K16" t="n">
        <v>45</v>
      </c>
      <c r="L16" t="n">
        <v>4.5</v>
      </c>
      <c r="M16" t="n">
        <v>13</v>
      </c>
      <c r="N16" t="n">
        <v>19.76</v>
      </c>
      <c r="O16" t="n">
        <v>16175.36</v>
      </c>
      <c r="P16" t="n">
        <v>82.34999999999999</v>
      </c>
      <c r="Q16" t="n">
        <v>446.3</v>
      </c>
      <c r="R16" t="n">
        <v>41.75</v>
      </c>
      <c r="S16" t="n">
        <v>28.73</v>
      </c>
      <c r="T16" t="n">
        <v>5804.16</v>
      </c>
      <c r="U16" t="n">
        <v>0.6899999999999999</v>
      </c>
      <c r="V16" t="n">
        <v>0.9</v>
      </c>
      <c r="W16" t="n">
        <v>0.11</v>
      </c>
      <c r="X16" t="n">
        <v>0.35</v>
      </c>
      <c r="Y16" t="n">
        <v>1</v>
      </c>
      <c r="Z16" t="n">
        <v>10</v>
      </c>
      <c r="AA16" t="n">
        <v>103.2046477676184</v>
      </c>
      <c r="AB16" t="n">
        <v>141.209152143316</v>
      </c>
      <c r="AC16" t="n">
        <v>127.7323488510857</v>
      </c>
      <c r="AD16" t="n">
        <v>103204.6477676184</v>
      </c>
      <c r="AE16" t="n">
        <v>141209.152143316</v>
      </c>
      <c r="AF16" t="n">
        <v>8.727587332294363e-06</v>
      </c>
      <c r="AG16" t="n">
        <v>4.471450617283951</v>
      </c>
      <c r="AH16" t="n">
        <v>127732.3488510857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8.5937</v>
      </c>
      <c r="E17" t="n">
        <v>11.64</v>
      </c>
      <c r="F17" t="n">
        <v>9.15</v>
      </c>
      <c r="G17" t="n">
        <v>39.2</v>
      </c>
      <c r="H17" t="n">
        <v>0.65</v>
      </c>
      <c r="I17" t="n">
        <v>14</v>
      </c>
      <c r="J17" t="n">
        <v>129.59</v>
      </c>
      <c r="K17" t="n">
        <v>45</v>
      </c>
      <c r="L17" t="n">
        <v>4.75</v>
      </c>
      <c r="M17" t="n">
        <v>12</v>
      </c>
      <c r="N17" t="n">
        <v>19.84</v>
      </c>
      <c r="O17" t="n">
        <v>16216.29</v>
      </c>
      <c r="P17" t="n">
        <v>81.97</v>
      </c>
      <c r="Q17" t="n">
        <v>446.31</v>
      </c>
      <c r="R17" t="n">
        <v>44.98</v>
      </c>
      <c r="S17" t="n">
        <v>28.73</v>
      </c>
      <c r="T17" t="n">
        <v>7425.2</v>
      </c>
      <c r="U17" t="n">
        <v>0.64</v>
      </c>
      <c r="V17" t="n">
        <v>0.89</v>
      </c>
      <c r="W17" t="n">
        <v>0.1</v>
      </c>
      <c r="X17" t="n">
        <v>0.43</v>
      </c>
      <c r="Y17" t="n">
        <v>1</v>
      </c>
      <c r="Z17" t="n">
        <v>10</v>
      </c>
      <c r="AA17" t="n">
        <v>103.3365426538067</v>
      </c>
      <c r="AB17" t="n">
        <v>141.3896165453905</v>
      </c>
      <c r="AC17" t="n">
        <v>127.8955899839097</v>
      </c>
      <c r="AD17" t="n">
        <v>103336.5426538067</v>
      </c>
      <c r="AE17" t="n">
        <v>141389.6165453905</v>
      </c>
      <c r="AF17" t="n">
        <v>8.689265866993151e-06</v>
      </c>
      <c r="AG17" t="n">
        <v>4.490740740740741</v>
      </c>
      <c r="AH17" t="n">
        <v>127895.5899839097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8.6686</v>
      </c>
      <c r="E18" t="n">
        <v>11.54</v>
      </c>
      <c r="F18" t="n">
        <v>9.07</v>
      </c>
      <c r="G18" t="n">
        <v>41.87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80.15000000000001</v>
      </c>
      <c r="Q18" t="n">
        <v>446.31</v>
      </c>
      <c r="R18" t="n">
        <v>42.08</v>
      </c>
      <c r="S18" t="n">
        <v>28.73</v>
      </c>
      <c r="T18" t="n">
        <v>5980.2</v>
      </c>
      <c r="U18" t="n">
        <v>0.68</v>
      </c>
      <c r="V18" t="n">
        <v>0.9</v>
      </c>
      <c r="W18" t="n">
        <v>0.1</v>
      </c>
      <c r="X18" t="n">
        <v>0.35</v>
      </c>
      <c r="Y18" t="n">
        <v>1</v>
      </c>
      <c r="Z18" t="n">
        <v>10</v>
      </c>
      <c r="AA18" t="n">
        <v>102.4482360696122</v>
      </c>
      <c r="AB18" t="n">
        <v>140.1741962875755</v>
      </c>
      <c r="AC18" t="n">
        <v>126.7961677296471</v>
      </c>
      <c r="AD18" t="n">
        <v>102448.2360696122</v>
      </c>
      <c r="AE18" t="n">
        <v>140174.1962875755</v>
      </c>
      <c r="AF18" t="n">
        <v>8.76499878918473e-06</v>
      </c>
      <c r="AG18" t="n">
        <v>4.452160493827161</v>
      </c>
      <c r="AH18" t="n">
        <v>126796.1677296471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8.7171</v>
      </c>
      <c r="E19" t="n">
        <v>11.47</v>
      </c>
      <c r="F19" t="n">
        <v>9.029999999999999</v>
      </c>
      <c r="G19" t="n">
        <v>45.16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79.16</v>
      </c>
      <c r="Q19" t="n">
        <v>446.28</v>
      </c>
      <c r="R19" t="n">
        <v>40.76</v>
      </c>
      <c r="S19" t="n">
        <v>28.73</v>
      </c>
      <c r="T19" t="n">
        <v>5324</v>
      </c>
      <c r="U19" t="n">
        <v>0.7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101.9467866577188</v>
      </c>
      <c r="AB19" t="n">
        <v>139.4880910798366</v>
      </c>
      <c r="AC19" t="n">
        <v>126.1755434399798</v>
      </c>
      <c r="AD19" t="n">
        <v>101946.7866577188</v>
      </c>
      <c r="AE19" t="n">
        <v>139488.0910798365</v>
      </c>
      <c r="AF19" t="n">
        <v>8.814038131324804e-06</v>
      </c>
      <c r="AG19" t="n">
        <v>4.425154320987655</v>
      </c>
      <c r="AH19" t="n">
        <v>126175.5434399798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8.7041</v>
      </c>
      <c r="E20" t="n">
        <v>11.49</v>
      </c>
      <c r="F20" t="n">
        <v>9.050000000000001</v>
      </c>
      <c r="G20" t="n">
        <v>45.25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78.36</v>
      </c>
      <c r="Q20" t="n">
        <v>446.27</v>
      </c>
      <c r="R20" t="n">
        <v>41.47</v>
      </c>
      <c r="S20" t="n">
        <v>28.73</v>
      </c>
      <c r="T20" t="n">
        <v>5679.26</v>
      </c>
      <c r="U20" t="n">
        <v>0.6899999999999999</v>
      </c>
      <c r="V20" t="n">
        <v>0.9</v>
      </c>
      <c r="W20" t="n">
        <v>0.1</v>
      </c>
      <c r="X20" t="n">
        <v>0.33</v>
      </c>
      <c r="Y20" t="n">
        <v>1</v>
      </c>
      <c r="Z20" t="n">
        <v>10</v>
      </c>
      <c r="AA20" t="n">
        <v>101.7950905055192</v>
      </c>
      <c r="AB20" t="n">
        <v>139.2805337120353</v>
      </c>
      <c r="AC20" t="n">
        <v>125.9877950560529</v>
      </c>
      <c r="AD20" t="n">
        <v>101795.0905055192</v>
      </c>
      <c r="AE20" t="n">
        <v>139280.5337120353</v>
      </c>
      <c r="AF20" t="n">
        <v>8.800893565390352e-06</v>
      </c>
      <c r="AG20" t="n">
        <v>4.43287037037037</v>
      </c>
      <c r="AH20" t="n">
        <v>125987.7950560529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8.7666</v>
      </c>
      <c r="E21" t="n">
        <v>11.41</v>
      </c>
      <c r="F21" t="n">
        <v>8.99</v>
      </c>
      <c r="G21" t="n">
        <v>49.06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76.61</v>
      </c>
      <c r="Q21" t="n">
        <v>446.28</v>
      </c>
      <c r="R21" t="n">
        <v>39.43</v>
      </c>
      <c r="S21" t="n">
        <v>28.73</v>
      </c>
      <c r="T21" t="n">
        <v>4666.41</v>
      </c>
      <c r="U21" t="n">
        <v>0.73</v>
      </c>
      <c r="V21" t="n">
        <v>0.91</v>
      </c>
      <c r="W21" t="n">
        <v>0.1</v>
      </c>
      <c r="X21" t="n">
        <v>0.27</v>
      </c>
      <c r="Y21" t="n">
        <v>1</v>
      </c>
      <c r="Z21" t="n">
        <v>10</v>
      </c>
      <c r="AA21" t="n">
        <v>101.0168818707662</v>
      </c>
      <c r="AB21" t="n">
        <v>138.2157543258248</v>
      </c>
      <c r="AC21" t="n">
        <v>125.0246367200347</v>
      </c>
      <c r="AD21" t="n">
        <v>101016.8818707662</v>
      </c>
      <c r="AE21" t="n">
        <v>138215.7543258248</v>
      </c>
      <c r="AF21" t="n">
        <v>8.864088593921379e-06</v>
      </c>
      <c r="AG21" t="n">
        <v>4.402006172839506</v>
      </c>
      <c r="AH21" t="n">
        <v>125024.6367200347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8.7606</v>
      </c>
      <c r="E22" t="n">
        <v>11.41</v>
      </c>
      <c r="F22" t="n">
        <v>9</v>
      </c>
      <c r="G22" t="n">
        <v>49.1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76.14</v>
      </c>
      <c r="Q22" t="n">
        <v>446.27</v>
      </c>
      <c r="R22" t="n">
        <v>39.74</v>
      </c>
      <c r="S22" t="n">
        <v>28.73</v>
      </c>
      <c r="T22" t="n">
        <v>4819.75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100.9197255258042</v>
      </c>
      <c r="AB22" t="n">
        <v>138.0828207284124</v>
      </c>
      <c r="AC22" t="n">
        <v>124.9043901185859</v>
      </c>
      <c r="AD22" t="n">
        <v>100919.7255258042</v>
      </c>
      <c r="AE22" t="n">
        <v>138082.8207284124</v>
      </c>
      <c r="AF22" t="n">
        <v>8.8580218711824e-06</v>
      </c>
      <c r="AG22" t="n">
        <v>4.402006172839506</v>
      </c>
      <c r="AH22" t="n">
        <v>124904.3901185859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8.8424</v>
      </c>
      <c r="E23" t="n">
        <v>11.31</v>
      </c>
      <c r="F23" t="n">
        <v>8.92</v>
      </c>
      <c r="G23" t="n">
        <v>53.53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74.48999999999999</v>
      </c>
      <c r="Q23" t="n">
        <v>446.29</v>
      </c>
      <c r="R23" t="n">
        <v>36.99</v>
      </c>
      <c r="S23" t="n">
        <v>28.73</v>
      </c>
      <c r="T23" t="n">
        <v>3451.73</v>
      </c>
      <c r="U23" t="n">
        <v>0.78</v>
      </c>
      <c r="V23" t="n">
        <v>0.91</v>
      </c>
      <c r="W23" t="n">
        <v>0.1</v>
      </c>
      <c r="X23" t="n">
        <v>0.2</v>
      </c>
      <c r="Y23" t="n">
        <v>1</v>
      </c>
      <c r="Z23" t="n">
        <v>10</v>
      </c>
      <c r="AA23" t="n">
        <v>100.0915661138727</v>
      </c>
      <c r="AB23" t="n">
        <v>136.9496964851937</v>
      </c>
      <c r="AC23" t="n">
        <v>123.8794096627897</v>
      </c>
      <c r="AD23" t="n">
        <v>100091.5661138727</v>
      </c>
      <c r="AE23" t="n">
        <v>136949.6964851937</v>
      </c>
      <c r="AF23" t="n">
        <v>8.940731524523805e-06</v>
      </c>
      <c r="AG23" t="n">
        <v>4.363425925925926</v>
      </c>
      <c r="AH23" t="n">
        <v>123879.4096627897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8.767200000000001</v>
      </c>
      <c r="E24" t="n">
        <v>11.41</v>
      </c>
      <c r="F24" t="n">
        <v>9.02</v>
      </c>
      <c r="G24" t="n">
        <v>54.11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73.95999999999999</v>
      </c>
      <c r="Q24" t="n">
        <v>446.28</v>
      </c>
      <c r="R24" t="n">
        <v>40.34</v>
      </c>
      <c r="S24" t="n">
        <v>28.73</v>
      </c>
      <c r="T24" t="n">
        <v>5126.55</v>
      </c>
      <c r="U24" t="n">
        <v>0.71</v>
      </c>
      <c r="V24" t="n">
        <v>0.9</v>
      </c>
      <c r="W24" t="n">
        <v>0.1</v>
      </c>
      <c r="X24" t="n">
        <v>0.3</v>
      </c>
      <c r="Y24" t="n">
        <v>1</v>
      </c>
      <c r="Z24" t="n">
        <v>10</v>
      </c>
      <c r="AA24" t="n">
        <v>100.317317846742</v>
      </c>
      <c r="AB24" t="n">
        <v>137.2585799655689</v>
      </c>
      <c r="AC24" t="n">
        <v>124.1588137373186</v>
      </c>
      <c r="AD24" t="n">
        <v>100317.317846742</v>
      </c>
      <c r="AE24" t="n">
        <v>137258.5799655688</v>
      </c>
      <c r="AF24" t="n">
        <v>8.864695266195275e-06</v>
      </c>
      <c r="AG24" t="n">
        <v>4.402006172839506</v>
      </c>
      <c r="AH24" t="n">
        <v>124158.8137373186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8.8287</v>
      </c>
      <c r="E25" t="n">
        <v>11.33</v>
      </c>
      <c r="F25" t="n">
        <v>8.960000000000001</v>
      </c>
      <c r="G25" t="n">
        <v>59.76</v>
      </c>
      <c r="H25" t="n">
        <v>0.9</v>
      </c>
      <c r="I25" t="n">
        <v>9</v>
      </c>
      <c r="J25" t="n">
        <v>132.25</v>
      </c>
      <c r="K25" t="n">
        <v>45</v>
      </c>
      <c r="L25" t="n">
        <v>6.75</v>
      </c>
      <c r="M25" t="n">
        <v>3</v>
      </c>
      <c r="N25" t="n">
        <v>20.5</v>
      </c>
      <c r="O25" t="n">
        <v>16544.76</v>
      </c>
      <c r="P25" t="n">
        <v>72.61</v>
      </c>
      <c r="Q25" t="n">
        <v>446.27</v>
      </c>
      <c r="R25" t="n">
        <v>38.37</v>
      </c>
      <c r="S25" t="n">
        <v>28.73</v>
      </c>
      <c r="T25" t="n">
        <v>4143.7</v>
      </c>
      <c r="U25" t="n">
        <v>0.75</v>
      </c>
      <c r="V25" t="n">
        <v>0.91</v>
      </c>
      <c r="W25" t="n">
        <v>0.1</v>
      </c>
      <c r="X25" t="n">
        <v>0.24</v>
      </c>
      <c r="Y25" t="n">
        <v>1</v>
      </c>
      <c r="Z25" t="n">
        <v>10</v>
      </c>
      <c r="AA25" t="n">
        <v>99.66808233822969</v>
      </c>
      <c r="AB25" t="n">
        <v>136.3702673005735</v>
      </c>
      <c r="AC25" t="n">
        <v>123.3552803863156</v>
      </c>
      <c r="AD25" t="n">
        <v>99668.08233822969</v>
      </c>
      <c r="AE25" t="n">
        <v>136370.2673005735</v>
      </c>
      <c r="AF25" t="n">
        <v>8.926879174269804e-06</v>
      </c>
      <c r="AG25" t="n">
        <v>4.371141975308642</v>
      </c>
      <c r="AH25" t="n">
        <v>123355.2803863156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8.8363</v>
      </c>
      <c r="E26" t="n">
        <v>11.32</v>
      </c>
      <c r="F26" t="n">
        <v>8.949999999999999</v>
      </c>
      <c r="G26" t="n">
        <v>59.7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2</v>
      </c>
      <c r="N26" t="n">
        <v>20.59</v>
      </c>
      <c r="O26" t="n">
        <v>16585.95</v>
      </c>
      <c r="P26" t="n">
        <v>72.56</v>
      </c>
      <c r="Q26" t="n">
        <v>446.27</v>
      </c>
      <c r="R26" t="n">
        <v>38.03</v>
      </c>
      <c r="S26" t="n">
        <v>28.73</v>
      </c>
      <c r="T26" t="n">
        <v>3976.7</v>
      </c>
      <c r="U26" t="n">
        <v>0.76</v>
      </c>
      <c r="V26" t="n">
        <v>0.91</v>
      </c>
      <c r="W26" t="n">
        <v>0.1</v>
      </c>
      <c r="X26" t="n">
        <v>0.23</v>
      </c>
      <c r="Y26" t="n">
        <v>1</v>
      </c>
      <c r="Z26" t="n">
        <v>10</v>
      </c>
      <c r="AA26" t="n">
        <v>99.61758079938669</v>
      </c>
      <c r="AB26" t="n">
        <v>136.3011688671579</v>
      </c>
      <c r="AC26" t="n">
        <v>123.2927766104049</v>
      </c>
      <c r="AD26" t="n">
        <v>99617.58079938669</v>
      </c>
      <c r="AE26" t="n">
        <v>136301.1688671579</v>
      </c>
      <c r="AF26" t="n">
        <v>8.934563689739176e-06</v>
      </c>
      <c r="AG26" t="n">
        <v>4.367283950617284</v>
      </c>
      <c r="AH26" t="n">
        <v>123292.7766104049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8.829599999999999</v>
      </c>
      <c r="E27" t="n">
        <v>11.33</v>
      </c>
      <c r="F27" t="n">
        <v>8.960000000000001</v>
      </c>
      <c r="G27" t="n">
        <v>59.76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72.65000000000001</v>
      </c>
      <c r="Q27" t="n">
        <v>446.27</v>
      </c>
      <c r="R27" t="n">
        <v>38.31</v>
      </c>
      <c r="S27" t="n">
        <v>28.73</v>
      </c>
      <c r="T27" t="n">
        <v>4114.71</v>
      </c>
      <c r="U27" t="n">
        <v>0.75</v>
      </c>
      <c r="V27" t="n">
        <v>0.91</v>
      </c>
      <c r="W27" t="n">
        <v>0.1</v>
      </c>
      <c r="X27" t="n">
        <v>0.24</v>
      </c>
      <c r="Y27" t="n">
        <v>1</v>
      </c>
      <c r="Z27" t="n">
        <v>10</v>
      </c>
      <c r="AA27" t="n">
        <v>99.67599479969179</v>
      </c>
      <c r="AB27" t="n">
        <v>136.3810934794191</v>
      </c>
      <c r="AC27" t="n">
        <v>123.3650733298468</v>
      </c>
      <c r="AD27" t="n">
        <v>99675.99479969179</v>
      </c>
      <c r="AE27" t="n">
        <v>136381.0934794192</v>
      </c>
      <c r="AF27" t="n">
        <v>8.927789182680651e-06</v>
      </c>
      <c r="AG27" t="n">
        <v>4.371141975308642</v>
      </c>
      <c r="AH27" t="n">
        <v>123365.0733298468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8.818300000000001</v>
      </c>
      <c r="E28" t="n">
        <v>11.34</v>
      </c>
      <c r="F28" t="n">
        <v>8.98</v>
      </c>
      <c r="G28" t="n">
        <v>59.85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1</v>
      </c>
      <c r="N28" t="n">
        <v>20.76</v>
      </c>
      <c r="O28" t="n">
        <v>16668.43</v>
      </c>
      <c r="P28" t="n">
        <v>72.98</v>
      </c>
      <c r="Q28" t="n">
        <v>446.34</v>
      </c>
      <c r="R28" t="n">
        <v>38.81</v>
      </c>
      <c r="S28" t="n">
        <v>28.73</v>
      </c>
      <c r="T28" t="n">
        <v>4366.47</v>
      </c>
      <c r="U28" t="n">
        <v>0.74</v>
      </c>
      <c r="V28" t="n">
        <v>0.91</v>
      </c>
      <c r="W28" t="n">
        <v>0.1</v>
      </c>
      <c r="X28" t="n">
        <v>0.26</v>
      </c>
      <c r="Y28" t="n">
        <v>1</v>
      </c>
      <c r="Z28" t="n">
        <v>10</v>
      </c>
      <c r="AA28" t="n">
        <v>99.82708776272641</v>
      </c>
      <c r="AB28" t="n">
        <v>136.5878255371941</v>
      </c>
      <c r="AC28" t="n">
        <v>123.552075170178</v>
      </c>
      <c r="AD28" t="n">
        <v>99827.08776272641</v>
      </c>
      <c r="AE28" t="n">
        <v>136587.8255371941</v>
      </c>
      <c r="AF28" t="n">
        <v>8.916363521522242e-06</v>
      </c>
      <c r="AG28" t="n">
        <v>4.375</v>
      </c>
      <c r="AH28" t="n">
        <v>123552.075170178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8.812099999999999</v>
      </c>
      <c r="E29" t="n">
        <v>11.35</v>
      </c>
      <c r="F29" t="n">
        <v>8.99</v>
      </c>
      <c r="G29" t="n">
        <v>59.91</v>
      </c>
      <c r="H29" t="n">
        <v>1.03</v>
      </c>
      <c r="I29" t="n">
        <v>9</v>
      </c>
      <c r="J29" t="n">
        <v>133.59</v>
      </c>
      <c r="K29" t="n">
        <v>45</v>
      </c>
      <c r="L29" t="n">
        <v>7.75</v>
      </c>
      <c r="M29" t="n">
        <v>0</v>
      </c>
      <c r="N29" t="n">
        <v>20.84</v>
      </c>
      <c r="O29" t="n">
        <v>16709.71</v>
      </c>
      <c r="P29" t="n">
        <v>73.29000000000001</v>
      </c>
      <c r="Q29" t="n">
        <v>446.27</v>
      </c>
      <c r="R29" t="n">
        <v>39</v>
      </c>
      <c r="S29" t="n">
        <v>28.73</v>
      </c>
      <c r="T29" t="n">
        <v>4460.2</v>
      </c>
      <c r="U29" t="n">
        <v>0.74</v>
      </c>
      <c r="V29" t="n">
        <v>0.91</v>
      </c>
      <c r="W29" t="n">
        <v>0.11</v>
      </c>
      <c r="X29" t="n">
        <v>0.27</v>
      </c>
      <c r="Y29" t="n">
        <v>1</v>
      </c>
      <c r="Z29" t="n">
        <v>10</v>
      </c>
      <c r="AA29" t="n">
        <v>99.94445644765936</v>
      </c>
      <c r="AB29" t="n">
        <v>136.7484145498602</v>
      </c>
      <c r="AC29" t="n">
        <v>123.6973377928634</v>
      </c>
      <c r="AD29" t="n">
        <v>99944.45644765937</v>
      </c>
      <c r="AE29" t="n">
        <v>136748.4145498602</v>
      </c>
      <c r="AF29" t="n">
        <v>8.910094574691963e-06</v>
      </c>
      <c r="AG29" t="n">
        <v>4.378858024691358</v>
      </c>
      <c r="AH29" t="n">
        <v>123697.3377928634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3.9529</v>
      </c>
      <c r="E2" t="n">
        <v>25.3</v>
      </c>
      <c r="F2" t="n">
        <v>13.85</v>
      </c>
      <c r="G2" t="n">
        <v>4.89</v>
      </c>
      <c r="H2" t="n">
        <v>0.07000000000000001</v>
      </c>
      <c r="I2" t="n">
        <v>170</v>
      </c>
      <c r="J2" t="n">
        <v>263.32</v>
      </c>
      <c r="K2" t="n">
        <v>59.89</v>
      </c>
      <c r="L2" t="n">
        <v>1</v>
      </c>
      <c r="M2" t="n">
        <v>168</v>
      </c>
      <c r="N2" t="n">
        <v>67.43000000000001</v>
      </c>
      <c r="O2" t="n">
        <v>32710.1</v>
      </c>
      <c r="P2" t="n">
        <v>232.72</v>
      </c>
      <c r="Q2" t="n">
        <v>446.5</v>
      </c>
      <c r="R2" t="n">
        <v>198.64</v>
      </c>
      <c r="S2" t="n">
        <v>28.73</v>
      </c>
      <c r="T2" t="n">
        <v>83473.99000000001</v>
      </c>
      <c r="U2" t="n">
        <v>0.14</v>
      </c>
      <c r="V2" t="n">
        <v>0.59</v>
      </c>
      <c r="W2" t="n">
        <v>0.35</v>
      </c>
      <c r="X2" t="n">
        <v>5.13</v>
      </c>
      <c r="Y2" t="n">
        <v>1</v>
      </c>
      <c r="Z2" t="n">
        <v>10</v>
      </c>
      <c r="AA2" t="n">
        <v>355.9625593196243</v>
      </c>
      <c r="AB2" t="n">
        <v>487.0436776208982</v>
      </c>
      <c r="AC2" t="n">
        <v>440.5609125988537</v>
      </c>
      <c r="AD2" t="n">
        <v>355962.5593196243</v>
      </c>
      <c r="AE2" t="n">
        <v>487043.6776208982</v>
      </c>
      <c r="AF2" t="n">
        <v>3.236865244197067e-06</v>
      </c>
      <c r="AG2" t="n">
        <v>9.760802469135804</v>
      </c>
      <c r="AH2" t="n">
        <v>440560.9125988538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4.7204</v>
      </c>
      <c r="E3" t="n">
        <v>21.18</v>
      </c>
      <c r="F3" t="n">
        <v>12.27</v>
      </c>
      <c r="G3" t="n">
        <v>6.13</v>
      </c>
      <c r="H3" t="n">
        <v>0.08</v>
      </c>
      <c r="I3" t="n">
        <v>120</v>
      </c>
      <c r="J3" t="n">
        <v>263.79</v>
      </c>
      <c r="K3" t="n">
        <v>59.89</v>
      </c>
      <c r="L3" t="n">
        <v>1.25</v>
      </c>
      <c r="M3" t="n">
        <v>118</v>
      </c>
      <c r="N3" t="n">
        <v>67.65000000000001</v>
      </c>
      <c r="O3" t="n">
        <v>32767.75</v>
      </c>
      <c r="P3" t="n">
        <v>205.62</v>
      </c>
      <c r="Q3" t="n">
        <v>446.54</v>
      </c>
      <c r="R3" t="n">
        <v>146.36</v>
      </c>
      <c r="S3" t="n">
        <v>28.73</v>
      </c>
      <c r="T3" t="n">
        <v>57585.5</v>
      </c>
      <c r="U3" t="n">
        <v>0.2</v>
      </c>
      <c r="V3" t="n">
        <v>0.66</v>
      </c>
      <c r="W3" t="n">
        <v>0.27</v>
      </c>
      <c r="X3" t="n">
        <v>3.54</v>
      </c>
      <c r="Y3" t="n">
        <v>1</v>
      </c>
      <c r="Z3" t="n">
        <v>10</v>
      </c>
      <c r="AA3" t="n">
        <v>284.6254452487793</v>
      </c>
      <c r="AB3" t="n">
        <v>389.4370909778116</v>
      </c>
      <c r="AC3" t="n">
        <v>352.2697615932785</v>
      </c>
      <c r="AD3" t="n">
        <v>284625.4452487793</v>
      </c>
      <c r="AE3" t="n">
        <v>389437.0909778116</v>
      </c>
      <c r="AF3" t="n">
        <v>3.865339041895275e-06</v>
      </c>
      <c r="AG3" t="n">
        <v>8.171296296296298</v>
      </c>
      <c r="AH3" t="n">
        <v>352269.7615932786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5.2682</v>
      </c>
      <c r="E4" t="n">
        <v>18.98</v>
      </c>
      <c r="F4" t="n">
        <v>11.43</v>
      </c>
      <c r="G4" t="n">
        <v>7.37</v>
      </c>
      <c r="H4" t="n">
        <v>0.1</v>
      </c>
      <c r="I4" t="n">
        <v>93</v>
      </c>
      <c r="J4" t="n">
        <v>264.25</v>
      </c>
      <c r="K4" t="n">
        <v>59.89</v>
      </c>
      <c r="L4" t="n">
        <v>1.5</v>
      </c>
      <c r="M4" t="n">
        <v>91</v>
      </c>
      <c r="N4" t="n">
        <v>67.87</v>
      </c>
      <c r="O4" t="n">
        <v>32825.49</v>
      </c>
      <c r="P4" t="n">
        <v>191.2</v>
      </c>
      <c r="Q4" t="n">
        <v>446.49</v>
      </c>
      <c r="R4" t="n">
        <v>118.83</v>
      </c>
      <c r="S4" t="n">
        <v>28.73</v>
      </c>
      <c r="T4" t="n">
        <v>43952.9</v>
      </c>
      <c r="U4" t="n">
        <v>0.24</v>
      </c>
      <c r="V4" t="n">
        <v>0.71</v>
      </c>
      <c r="W4" t="n">
        <v>0.23</v>
      </c>
      <c r="X4" t="n">
        <v>2.7</v>
      </c>
      <c r="Y4" t="n">
        <v>1</v>
      </c>
      <c r="Z4" t="n">
        <v>10</v>
      </c>
      <c r="AA4" t="n">
        <v>250.1212995117586</v>
      </c>
      <c r="AB4" t="n">
        <v>342.2269965647811</v>
      </c>
      <c r="AC4" t="n">
        <v>309.5653323313467</v>
      </c>
      <c r="AD4" t="n">
        <v>250121.2995117586</v>
      </c>
      <c r="AE4" t="n">
        <v>342226.9965647811</v>
      </c>
      <c r="AF4" t="n">
        <v>4.313909656069971e-06</v>
      </c>
      <c r="AG4" t="n">
        <v>7.322530864197532</v>
      </c>
      <c r="AH4" t="n">
        <v>309565.3323313467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5.6828</v>
      </c>
      <c r="E5" t="n">
        <v>17.6</v>
      </c>
      <c r="F5" t="n">
        <v>10.9</v>
      </c>
      <c r="G5" t="n">
        <v>8.609999999999999</v>
      </c>
      <c r="H5" t="n">
        <v>0.12</v>
      </c>
      <c r="I5" t="n">
        <v>76</v>
      </c>
      <c r="J5" t="n">
        <v>264.72</v>
      </c>
      <c r="K5" t="n">
        <v>59.89</v>
      </c>
      <c r="L5" t="n">
        <v>1.75</v>
      </c>
      <c r="M5" t="n">
        <v>74</v>
      </c>
      <c r="N5" t="n">
        <v>68.09</v>
      </c>
      <c r="O5" t="n">
        <v>32883.31</v>
      </c>
      <c r="P5" t="n">
        <v>182.08</v>
      </c>
      <c r="Q5" t="n">
        <v>446.37</v>
      </c>
      <c r="R5" t="n">
        <v>101.8</v>
      </c>
      <c r="S5" t="n">
        <v>28.73</v>
      </c>
      <c r="T5" t="n">
        <v>35523.32</v>
      </c>
      <c r="U5" t="n">
        <v>0.28</v>
      </c>
      <c r="V5" t="n">
        <v>0.75</v>
      </c>
      <c r="W5" t="n">
        <v>0.2</v>
      </c>
      <c r="X5" t="n">
        <v>2.18</v>
      </c>
      <c r="Y5" t="n">
        <v>1</v>
      </c>
      <c r="Z5" t="n">
        <v>10</v>
      </c>
      <c r="AA5" t="n">
        <v>225.5069500895586</v>
      </c>
      <c r="AB5" t="n">
        <v>308.548557776887</v>
      </c>
      <c r="AC5" t="n">
        <v>279.1011164733728</v>
      </c>
      <c r="AD5" t="n">
        <v>225506.9500895586</v>
      </c>
      <c r="AE5" t="n">
        <v>308548.557776887</v>
      </c>
      <c r="AF5" t="n">
        <v>4.653408335582255e-06</v>
      </c>
      <c r="AG5" t="n">
        <v>6.790123456790123</v>
      </c>
      <c r="AH5" t="n">
        <v>279101.1164733728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5.9799</v>
      </c>
      <c r="E6" t="n">
        <v>16.72</v>
      </c>
      <c r="F6" t="n">
        <v>10.58</v>
      </c>
      <c r="G6" t="n">
        <v>9.77</v>
      </c>
      <c r="H6" t="n">
        <v>0.13</v>
      </c>
      <c r="I6" t="n">
        <v>65</v>
      </c>
      <c r="J6" t="n">
        <v>265.19</v>
      </c>
      <c r="K6" t="n">
        <v>59.89</v>
      </c>
      <c r="L6" t="n">
        <v>2</v>
      </c>
      <c r="M6" t="n">
        <v>63</v>
      </c>
      <c r="N6" t="n">
        <v>68.31</v>
      </c>
      <c r="O6" t="n">
        <v>32941.21</v>
      </c>
      <c r="P6" t="n">
        <v>176.44</v>
      </c>
      <c r="Q6" t="n">
        <v>446.36</v>
      </c>
      <c r="R6" t="n">
        <v>91.39</v>
      </c>
      <c r="S6" t="n">
        <v>28.73</v>
      </c>
      <c r="T6" t="n">
        <v>30372.76</v>
      </c>
      <c r="U6" t="n">
        <v>0.31</v>
      </c>
      <c r="V6" t="n">
        <v>0.77</v>
      </c>
      <c r="W6" t="n">
        <v>0.19</v>
      </c>
      <c r="X6" t="n">
        <v>1.86</v>
      </c>
      <c r="Y6" t="n">
        <v>1</v>
      </c>
      <c r="Z6" t="n">
        <v>10</v>
      </c>
      <c r="AA6" t="n">
        <v>206.4479364776999</v>
      </c>
      <c r="AB6" t="n">
        <v>282.4711745288168</v>
      </c>
      <c r="AC6" t="n">
        <v>255.512522082653</v>
      </c>
      <c r="AD6" t="n">
        <v>206447.9364776999</v>
      </c>
      <c r="AE6" t="n">
        <v>282471.1745288168</v>
      </c>
      <c r="AF6" t="n">
        <v>4.896691156815008e-06</v>
      </c>
      <c r="AG6" t="n">
        <v>6.450617283950617</v>
      </c>
      <c r="AH6" t="n">
        <v>255512.522082653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6.2556</v>
      </c>
      <c r="E7" t="n">
        <v>15.99</v>
      </c>
      <c r="F7" t="n">
        <v>10.3</v>
      </c>
      <c r="G7" t="n">
        <v>11.04</v>
      </c>
      <c r="H7" t="n">
        <v>0.15</v>
      </c>
      <c r="I7" t="n">
        <v>56</v>
      </c>
      <c r="J7" t="n">
        <v>265.66</v>
      </c>
      <c r="K7" t="n">
        <v>59.89</v>
      </c>
      <c r="L7" t="n">
        <v>2.25</v>
      </c>
      <c r="M7" t="n">
        <v>54</v>
      </c>
      <c r="N7" t="n">
        <v>68.53</v>
      </c>
      <c r="O7" t="n">
        <v>32999.19</v>
      </c>
      <c r="P7" t="n">
        <v>171.38</v>
      </c>
      <c r="Q7" t="n">
        <v>446.32</v>
      </c>
      <c r="R7" t="n">
        <v>82.17</v>
      </c>
      <c r="S7" t="n">
        <v>28.73</v>
      </c>
      <c r="T7" t="n">
        <v>25812.15</v>
      </c>
      <c r="U7" t="n">
        <v>0.35</v>
      </c>
      <c r="V7" t="n">
        <v>0.79</v>
      </c>
      <c r="W7" t="n">
        <v>0.17</v>
      </c>
      <c r="X7" t="n">
        <v>1.58</v>
      </c>
      <c r="Y7" t="n">
        <v>1</v>
      </c>
      <c r="Z7" t="n">
        <v>10</v>
      </c>
      <c r="AA7" t="n">
        <v>199.6728736362274</v>
      </c>
      <c r="AB7" t="n">
        <v>273.2012346544411</v>
      </c>
      <c r="AC7" t="n">
        <v>247.1272922594424</v>
      </c>
      <c r="AD7" t="n">
        <v>199672.8736362274</v>
      </c>
      <c r="AE7" t="n">
        <v>273201.2346544411</v>
      </c>
      <c r="AF7" t="n">
        <v>5.122450408965361e-06</v>
      </c>
      <c r="AG7" t="n">
        <v>6.168981481481482</v>
      </c>
      <c r="AH7" t="n">
        <v>247127.2922594424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6.4381</v>
      </c>
      <c r="E8" t="n">
        <v>15.53</v>
      </c>
      <c r="F8" t="n">
        <v>10.15</v>
      </c>
      <c r="G8" t="n">
        <v>12.18</v>
      </c>
      <c r="H8" t="n">
        <v>0.17</v>
      </c>
      <c r="I8" t="n">
        <v>50</v>
      </c>
      <c r="J8" t="n">
        <v>266.13</v>
      </c>
      <c r="K8" t="n">
        <v>59.89</v>
      </c>
      <c r="L8" t="n">
        <v>2.5</v>
      </c>
      <c r="M8" t="n">
        <v>48</v>
      </c>
      <c r="N8" t="n">
        <v>68.75</v>
      </c>
      <c r="O8" t="n">
        <v>33057.26</v>
      </c>
      <c r="P8" t="n">
        <v>168.6</v>
      </c>
      <c r="Q8" t="n">
        <v>446.35</v>
      </c>
      <c r="R8" t="n">
        <v>77.28</v>
      </c>
      <c r="S8" t="n">
        <v>28.73</v>
      </c>
      <c r="T8" t="n">
        <v>23396.96</v>
      </c>
      <c r="U8" t="n">
        <v>0.37</v>
      </c>
      <c r="V8" t="n">
        <v>0.8</v>
      </c>
      <c r="W8" t="n">
        <v>0.16</v>
      </c>
      <c r="X8" t="n">
        <v>1.43</v>
      </c>
      <c r="Y8" t="n">
        <v>1</v>
      </c>
      <c r="Z8" t="n">
        <v>10</v>
      </c>
      <c r="AA8" t="n">
        <v>195.6254976937383</v>
      </c>
      <c r="AB8" t="n">
        <v>267.6634363323058</v>
      </c>
      <c r="AC8" t="n">
        <v>242.1180136368211</v>
      </c>
      <c r="AD8" t="n">
        <v>195625.4976937383</v>
      </c>
      <c r="AE8" t="n">
        <v>267663.4363323058</v>
      </c>
      <c r="AF8" t="n">
        <v>5.271892061186759e-06</v>
      </c>
      <c r="AG8" t="n">
        <v>5.991512345679012</v>
      </c>
      <c r="AH8" t="n">
        <v>242118.0136368211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6.6185</v>
      </c>
      <c r="E9" t="n">
        <v>15.11</v>
      </c>
      <c r="F9" t="n">
        <v>9.98</v>
      </c>
      <c r="G9" t="n">
        <v>13.31</v>
      </c>
      <c r="H9" t="n">
        <v>0.18</v>
      </c>
      <c r="I9" t="n">
        <v>45</v>
      </c>
      <c r="J9" t="n">
        <v>266.6</v>
      </c>
      <c r="K9" t="n">
        <v>59.89</v>
      </c>
      <c r="L9" t="n">
        <v>2.75</v>
      </c>
      <c r="M9" t="n">
        <v>43</v>
      </c>
      <c r="N9" t="n">
        <v>68.97</v>
      </c>
      <c r="O9" t="n">
        <v>33115.41</v>
      </c>
      <c r="P9" t="n">
        <v>165.45</v>
      </c>
      <c r="Q9" t="n">
        <v>446.45</v>
      </c>
      <c r="R9" t="n">
        <v>71.84</v>
      </c>
      <c r="S9" t="n">
        <v>28.73</v>
      </c>
      <c r="T9" t="n">
        <v>20698.14</v>
      </c>
      <c r="U9" t="n">
        <v>0.4</v>
      </c>
      <c r="V9" t="n">
        <v>0.82</v>
      </c>
      <c r="W9" t="n">
        <v>0.15</v>
      </c>
      <c r="X9" t="n">
        <v>1.26</v>
      </c>
      <c r="Y9" t="n">
        <v>1</v>
      </c>
      <c r="Z9" t="n">
        <v>10</v>
      </c>
      <c r="AA9" t="n">
        <v>181.0837311315638</v>
      </c>
      <c r="AB9" t="n">
        <v>247.7667497844854</v>
      </c>
      <c r="AC9" t="n">
        <v>224.1202389279434</v>
      </c>
      <c r="AD9" t="n">
        <v>181083.7311315638</v>
      </c>
      <c r="AE9" t="n">
        <v>247766.7497844854</v>
      </c>
      <c r="AF9" t="n">
        <v>5.419614110834651e-06</v>
      </c>
      <c r="AG9" t="n">
        <v>5.829475308641975</v>
      </c>
      <c r="AH9" t="n">
        <v>224120.2389279434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6.8043</v>
      </c>
      <c r="E10" t="n">
        <v>14.7</v>
      </c>
      <c r="F10" t="n">
        <v>9.82</v>
      </c>
      <c r="G10" t="n">
        <v>14.73</v>
      </c>
      <c r="H10" t="n">
        <v>0.2</v>
      </c>
      <c r="I10" t="n">
        <v>40</v>
      </c>
      <c r="J10" t="n">
        <v>267.08</v>
      </c>
      <c r="K10" t="n">
        <v>59.89</v>
      </c>
      <c r="L10" t="n">
        <v>3</v>
      </c>
      <c r="M10" t="n">
        <v>38</v>
      </c>
      <c r="N10" t="n">
        <v>69.19</v>
      </c>
      <c r="O10" t="n">
        <v>33173.65</v>
      </c>
      <c r="P10" t="n">
        <v>162.54</v>
      </c>
      <c r="Q10" t="n">
        <v>446.33</v>
      </c>
      <c r="R10" t="n">
        <v>66.48999999999999</v>
      </c>
      <c r="S10" t="n">
        <v>28.73</v>
      </c>
      <c r="T10" t="n">
        <v>18051.42</v>
      </c>
      <c r="U10" t="n">
        <v>0.43</v>
      </c>
      <c r="V10" t="n">
        <v>0.83</v>
      </c>
      <c r="W10" t="n">
        <v>0.14</v>
      </c>
      <c r="X10" t="n">
        <v>1.1</v>
      </c>
      <c r="Y10" t="n">
        <v>1</v>
      </c>
      <c r="Z10" t="n">
        <v>10</v>
      </c>
      <c r="AA10" t="n">
        <v>177.5163173805767</v>
      </c>
      <c r="AB10" t="n">
        <v>242.8856569072001</v>
      </c>
      <c r="AC10" t="n">
        <v>219.7049907042078</v>
      </c>
      <c r="AD10" t="n">
        <v>177516.3173805767</v>
      </c>
      <c r="AE10" t="n">
        <v>242885.6569072001</v>
      </c>
      <c r="AF10" t="n">
        <v>5.571757995671558e-06</v>
      </c>
      <c r="AG10" t="n">
        <v>5.671296296296296</v>
      </c>
      <c r="AH10" t="n">
        <v>219704.9907042078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6.9127</v>
      </c>
      <c r="E11" t="n">
        <v>14.47</v>
      </c>
      <c r="F11" t="n">
        <v>9.74</v>
      </c>
      <c r="G11" t="n">
        <v>15.8</v>
      </c>
      <c r="H11" t="n">
        <v>0.22</v>
      </c>
      <c r="I11" t="n">
        <v>37</v>
      </c>
      <c r="J11" t="n">
        <v>267.55</v>
      </c>
      <c r="K11" t="n">
        <v>59.89</v>
      </c>
      <c r="L11" t="n">
        <v>3.25</v>
      </c>
      <c r="M11" t="n">
        <v>35</v>
      </c>
      <c r="N11" t="n">
        <v>69.41</v>
      </c>
      <c r="O11" t="n">
        <v>33231.97</v>
      </c>
      <c r="P11" t="n">
        <v>160.9</v>
      </c>
      <c r="Q11" t="n">
        <v>446.36</v>
      </c>
      <c r="R11" t="n">
        <v>63.87</v>
      </c>
      <c r="S11" t="n">
        <v>28.73</v>
      </c>
      <c r="T11" t="n">
        <v>16753.31</v>
      </c>
      <c r="U11" t="n">
        <v>0.45</v>
      </c>
      <c r="V11" t="n">
        <v>0.84</v>
      </c>
      <c r="W11" t="n">
        <v>0.14</v>
      </c>
      <c r="X11" t="n">
        <v>1.02</v>
      </c>
      <c r="Y11" t="n">
        <v>1</v>
      </c>
      <c r="Z11" t="n">
        <v>10</v>
      </c>
      <c r="AA11" t="n">
        <v>175.5701228837673</v>
      </c>
      <c r="AB11" t="n">
        <v>240.2227877366252</v>
      </c>
      <c r="AC11" t="n">
        <v>217.2962620299114</v>
      </c>
      <c r="AD11" t="n">
        <v>175570.1228837673</v>
      </c>
      <c r="AE11" t="n">
        <v>240222.7877366252</v>
      </c>
      <c r="AF11" t="n">
        <v>5.660522242799228e-06</v>
      </c>
      <c r="AG11" t="n">
        <v>5.582561728395062</v>
      </c>
      <c r="AH11" t="n">
        <v>217296.2620299114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7.0322</v>
      </c>
      <c r="E12" t="n">
        <v>14.22</v>
      </c>
      <c r="F12" t="n">
        <v>9.65</v>
      </c>
      <c r="G12" t="n">
        <v>17.03</v>
      </c>
      <c r="H12" t="n">
        <v>0.23</v>
      </c>
      <c r="I12" t="n">
        <v>34</v>
      </c>
      <c r="J12" t="n">
        <v>268.02</v>
      </c>
      <c r="K12" t="n">
        <v>59.89</v>
      </c>
      <c r="L12" t="n">
        <v>3.5</v>
      </c>
      <c r="M12" t="n">
        <v>32</v>
      </c>
      <c r="N12" t="n">
        <v>69.64</v>
      </c>
      <c r="O12" t="n">
        <v>33290.38</v>
      </c>
      <c r="P12" t="n">
        <v>159.17</v>
      </c>
      <c r="Q12" t="n">
        <v>446.28</v>
      </c>
      <c r="R12" t="n">
        <v>60.8</v>
      </c>
      <c r="S12" t="n">
        <v>28.73</v>
      </c>
      <c r="T12" t="n">
        <v>15236.12</v>
      </c>
      <c r="U12" t="n">
        <v>0.47</v>
      </c>
      <c r="V12" t="n">
        <v>0.84</v>
      </c>
      <c r="W12" t="n">
        <v>0.14</v>
      </c>
      <c r="X12" t="n">
        <v>0.93</v>
      </c>
      <c r="Y12" t="n">
        <v>1</v>
      </c>
      <c r="Z12" t="n">
        <v>10</v>
      </c>
      <c r="AA12" t="n">
        <v>173.3468782118896</v>
      </c>
      <c r="AB12" t="n">
        <v>237.1808462939312</v>
      </c>
      <c r="AC12" t="n">
        <v>214.5446392091155</v>
      </c>
      <c r="AD12" t="n">
        <v>173346.8782118896</v>
      </c>
      <c r="AE12" t="n">
        <v>237180.8462939312</v>
      </c>
      <c r="AF12" t="n">
        <v>5.758375817815431e-06</v>
      </c>
      <c r="AG12" t="n">
        <v>5.486111111111112</v>
      </c>
      <c r="AH12" t="n">
        <v>214544.6392091155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7.1138</v>
      </c>
      <c r="E13" t="n">
        <v>14.06</v>
      </c>
      <c r="F13" t="n">
        <v>9.59</v>
      </c>
      <c r="G13" t="n">
        <v>17.97</v>
      </c>
      <c r="H13" t="n">
        <v>0.25</v>
      </c>
      <c r="I13" t="n">
        <v>32</v>
      </c>
      <c r="J13" t="n">
        <v>268.5</v>
      </c>
      <c r="K13" t="n">
        <v>59.89</v>
      </c>
      <c r="L13" t="n">
        <v>3.75</v>
      </c>
      <c r="M13" t="n">
        <v>30</v>
      </c>
      <c r="N13" t="n">
        <v>69.86</v>
      </c>
      <c r="O13" t="n">
        <v>33348.87</v>
      </c>
      <c r="P13" t="n">
        <v>157.78</v>
      </c>
      <c r="Q13" t="n">
        <v>446.28</v>
      </c>
      <c r="R13" t="n">
        <v>58.75</v>
      </c>
      <c r="S13" t="n">
        <v>28.73</v>
      </c>
      <c r="T13" t="n">
        <v>14217.89</v>
      </c>
      <c r="U13" t="n">
        <v>0.49</v>
      </c>
      <c r="V13" t="n">
        <v>0.85</v>
      </c>
      <c r="W13" t="n">
        <v>0.13</v>
      </c>
      <c r="X13" t="n">
        <v>0.87</v>
      </c>
      <c r="Y13" t="n">
        <v>1</v>
      </c>
      <c r="Z13" t="n">
        <v>10</v>
      </c>
      <c r="AA13" t="n">
        <v>171.9166990976934</v>
      </c>
      <c r="AB13" t="n">
        <v>235.2240121348394</v>
      </c>
      <c r="AC13" t="n">
        <v>212.7745625557328</v>
      </c>
      <c r="AD13" t="n">
        <v>171916.6990976934</v>
      </c>
      <c r="AE13" t="n">
        <v>235224.0121348394</v>
      </c>
      <c r="AF13" t="n">
        <v>5.825194660671683e-06</v>
      </c>
      <c r="AG13" t="n">
        <v>5.424382716049383</v>
      </c>
      <c r="AH13" t="n">
        <v>212774.5625557328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7.2486</v>
      </c>
      <c r="E14" t="n">
        <v>13.8</v>
      </c>
      <c r="F14" t="n">
        <v>9.48</v>
      </c>
      <c r="G14" t="n">
        <v>19.61</v>
      </c>
      <c r="H14" t="n">
        <v>0.26</v>
      </c>
      <c r="I14" t="n">
        <v>29</v>
      </c>
      <c r="J14" t="n">
        <v>268.97</v>
      </c>
      <c r="K14" t="n">
        <v>59.89</v>
      </c>
      <c r="L14" t="n">
        <v>4</v>
      </c>
      <c r="M14" t="n">
        <v>27</v>
      </c>
      <c r="N14" t="n">
        <v>70.09</v>
      </c>
      <c r="O14" t="n">
        <v>33407.45</v>
      </c>
      <c r="P14" t="n">
        <v>155.75</v>
      </c>
      <c r="Q14" t="n">
        <v>446.35</v>
      </c>
      <c r="R14" t="n">
        <v>55.02</v>
      </c>
      <c r="S14" t="n">
        <v>28.73</v>
      </c>
      <c r="T14" t="n">
        <v>12370.96</v>
      </c>
      <c r="U14" t="n">
        <v>0.52</v>
      </c>
      <c r="V14" t="n">
        <v>0.86</v>
      </c>
      <c r="W14" t="n">
        <v>0.13</v>
      </c>
      <c r="X14" t="n">
        <v>0.76</v>
      </c>
      <c r="Y14" t="n">
        <v>1</v>
      </c>
      <c r="Z14" t="n">
        <v>10</v>
      </c>
      <c r="AA14" t="n">
        <v>169.6929937681688</v>
      </c>
      <c r="AB14" t="n">
        <v>232.18144040003</v>
      </c>
      <c r="AC14" t="n">
        <v>210.0223695970164</v>
      </c>
      <c r="AD14" t="n">
        <v>169692.9937681688</v>
      </c>
      <c r="AE14" t="n">
        <v>232181.44040003</v>
      </c>
      <c r="AF14" t="n">
        <v>5.935576768723433e-06</v>
      </c>
      <c r="AG14" t="n">
        <v>5.324074074074074</v>
      </c>
      <c r="AH14" t="n">
        <v>210022.3695970164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7.3875</v>
      </c>
      <c r="E15" t="n">
        <v>13.54</v>
      </c>
      <c r="F15" t="n">
        <v>9.32</v>
      </c>
      <c r="G15" t="n">
        <v>20.71</v>
      </c>
      <c r="H15" t="n">
        <v>0.28</v>
      </c>
      <c r="I15" t="n">
        <v>27</v>
      </c>
      <c r="J15" t="n">
        <v>269.45</v>
      </c>
      <c r="K15" t="n">
        <v>59.89</v>
      </c>
      <c r="L15" t="n">
        <v>4.25</v>
      </c>
      <c r="M15" t="n">
        <v>25</v>
      </c>
      <c r="N15" t="n">
        <v>70.31</v>
      </c>
      <c r="O15" t="n">
        <v>33466.11</v>
      </c>
      <c r="P15" t="n">
        <v>152.77</v>
      </c>
      <c r="Q15" t="n">
        <v>446.27</v>
      </c>
      <c r="R15" t="n">
        <v>49.8</v>
      </c>
      <c r="S15" t="n">
        <v>28.73</v>
      </c>
      <c r="T15" t="n">
        <v>9771.360000000001</v>
      </c>
      <c r="U15" t="n">
        <v>0.58</v>
      </c>
      <c r="V15" t="n">
        <v>0.87</v>
      </c>
      <c r="W15" t="n">
        <v>0.12</v>
      </c>
      <c r="X15" t="n">
        <v>0.6</v>
      </c>
      <c r="Y15" t="n">
        <v>1</v>
      </c>
      <c r="Z15" t="n">
        <v>10</v>
      </c>
      <c r="AA15" t="n">
        <v>156.3815686459232</v>
      </c>
      <c r="AB15" t="n">
        <v>213.9681612891529</v>
      </c>
      <c r="AC15" t="n">
        <v>193.5473402819778</v>
      </c>
      <c r="AD15" t="n">
        <v>156381.5686459232</v>
      </c>
      <c r="AE15" t="n">
        <v>213968.1612891529</v>
      </c>
      <c r="AF15" t="n">
        <v>6.049316196085365e-06</v>
      </c>
      <c r="AG15" t="n">
        <v>5.223765432098765</v>
      </c>
      <c r="AH15" t="n">
        <v>193547.3402819778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7.3284</v>
      </c>
      <c r="E16" t="n">
        <v>13.65</v>
      </c>
      <c r="F16" t="n">
        <v>9.48</v>
      </c>
      <c r="G16" t="n">
        <v>21.87</v>
      </c>
      <c r="H16" t="n">
        <v>0.3</v>
      </c>
      <c r="I16" t="n">
        <v>26</v>
      </c>
      <c r="J16" t="n">
        <v>269.92</v>
      </c>
      <c r="K16" t="n">
        <v>59.89</v>
      </c>
      <c r="L16" t="n">
        <v>4.5</v>
      </c>
      <c r="M16" t="n">
        <v>24</v>
      </c>
      <c r="N16" t="n">
        <v>70.54000000000001</v>
      </c>
      <c r="O16" t="n">
        <v>33524.86</v>
      </c>
      <c r="P16" t="n">
        <v>155.29</v>
      </c>
      <c r="Q16" t="n">
        <v>446.29</v>
      </c>
      <c r="R16" t="n">
        <v>56.05</v>
      </c>
      <c r="S16" t="n">
        <v>28.73</v>
      </c>
      <c r="T16" t="n">
        <v>12901.92</v>
      </c>
      <c r="U16" t="n">
        <v>0.51</v>
      </c>
      <c r="V16" t="n">
        <v>0.86</v>
      </c>
      <c r="W16" t="n">
        <v>0.11</v>
      </c>
      <c r="X16" t="n">
        <v>0.76</v>
      </c>
      <c r="Y16" t="n">
        <v>1</v>
      </c>
      <c r="Z16" t="n">
        <v>10</v>
      </c>
      <c r="AA16" t="n">
        <v>158.0530406937568</v>
      </c>
      <c r="AB16" t="n">
        <v>216.2551430851401</v>
      </c>
      <c r="AC16" t="n">
        <v>195.6160557451558</v>
      </c>
      <c r="AD16" t="n">
        <v>158053.0406937568</v>
      </c>
      <c r="AE16" t="n">
        <v>216255.1430851401</v>
      </c>
      <c r="AF16" t="n">
        <v>6.000921666516682e-06</v>
      </c>
      <c r="AG16" t="n">
        <v>5.266203703703704</v>
      </c>
      <c r="AH16" t="n">
        <v>195616.0557451558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7.3493</v>
      </c>
      <c r="E17" t="n">
        <v>13.61</v>
      </c>
      <c r="F17" t="n">
        <v>9.49</v>
      </c>
      <c r="G17" t="n">
        <v>22.78</v>
      </c>
      <c r="H17" t="n">
        <v>0.31</v>
      </c>
      <c r="I17" t="n">
        <v>25</v>
      </c>
      <c r="J17" t="n">
        <v>270.4</v>
      </c>
      <c r="K17" t="n">
        <v>59.89</v>
      </c>
      <c r="L17" t="n">
        <v>4.75</v>
      </c>
      <c r="M17" t="n">
        <v>23</v>
      </c>
      <c r="N17" t="n">
        <v>70.76000000000001</v>
      </c>
      <c r="O17" t="n">
        <v>33583.7</v>
      </c>
      <c r="P17" t="n">
        <v>155.14</v>
      </c>
      <c r="Q17" t="n">
        <v>446.31</v>
      </c>
      <c r="R17" t="n">
        <v>55.95</v>
      </c>
      <c r="S17" t="n">
        <v>28.73</v>
      </c>
      <c r="T17" t="n">
        <v>12855.65</v>
      </c>
      <c r="U17" t="n">
        <v>0.51</v>
      </c>
      <c r="V17" t="n">
        <v>0.86</v>
      </c>
      <c r="W17" t="n">
        <v>0.12</v>
      </c>
      <c r="X17" t="n">
        <v>0.77</v>
      </c>
      <c r="Y17" t="n">
        <v>1</v>
      </c>
      <c r="Z17" t="n">
        <v>10</v>
      </c>
      <c r="AA17" t="n">
        <v>157.8263191432592</v>
      </c>
      <c r="AB17" t="n">
        <v>215.9449326575005</v>
      </c>
      <c r="AC17" t="n">
        <v>195.3354513653471</v>
      </c>
      <c r="AD17" t="n">
        <v>157826.3191432592</v>
      </c>
      <c r="AE17" t="n">
        <v>215944.9326575006</v>
      </c>
      <c r="AF17" t="n">
        <v>6.018035806414913e-06</v>
      </c>
      <c r="AG17" t="n">
        <v>5.250771604938271</v>
      </c>
      <c r="AH17" t="n">
        <v>195335.4513653471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7.469</v>
      </c>
      <c r="E18" t="n">
        <v>13.39</v>
      </c>
      <c r="F18" t="n">
        <v>9.369999999999999</v>
      </c>
      <c r="G18" t="n">
        <v>24.45</v>
      </c>
      <c r="H18" t="n">
        <v>0.33</v>
      </c>
      <c r="I18" t="n">
        <v>23</v>
      </c>
      <c r="J18" t="n">
        <v>270.88</v>
      </c>
      <c r="K18" t="n">
        <v>59.89</v>
      </c>
      <c r="L18" t="n">
        <v>5</v>
      </c>
      <c r="M18" t="n">
        <v>21</v>
      </c>
      <c r="N18" t="n">
        <v>70.98999999999999</v>
      </c>
      <c r="O18" t="n">
        <v>33642.62</v>
      </c>
      <c r="P18" t="n">
        <v>152.98</v>
      </c>
      <c r="Q18" t="n">
        <v>446.36</v>
      </c>
      <c r="R18" t="n">
        <v>51.83</v>
      </c>
      <c r="S18" t="n">
        <v>28.73</v>
      </c>
      <c r="T18" t="n">
        <v>10803.86</v>
      </c>
      <c r="U18" t="n">
        <v>0.55</v>
      </c>
      <c r="V18" t="n">
        <v>0.87</v>
      </c>
      <c r="W18" t="n">
        <v>0.12</v>
      </c>
      <c r="X18" t="n">
        <v>0.65</v>
      </c>
      <c r="Y18" t="n">
        <v>1</v>
      </c>
      <c r="Z18" t="n">
        <v>10</v>
      </c>
      <c r="AA18" t="n">
        <v>155.8073781170653</v>
      </c>
      <c r="AB18" t="n">
        <v>213.1825284760716</v>
      </c>
      <c r="AC18" t="n">
        <v>192.8366871619342</v>
      </c>
      <c r="AD18" t="n">
        <v>155807.3781170653</v>
      </c>
      <c r="AE18" t="n">
        <v>213182.5284760715</v>
      </c>
      <c r="AF18" t="n">
        <v>6.116053153104783e-06</v>
      </c>
      <c r="AG18" t="n">
        <v>5.165895061728396</v>
      </c>
      <c r="AH18" t="n">
        <v>192836.6871619342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7.5246</v>
      </c>
      <c r="E19" t="n">
        <v>13.29</v>
      </c>
      <c r="F19" t="n">
        <v>9.32</v>
      </c>
      <c r="G19" t="n">
        <v>25.43</v>
      </c>
      <c r="H19" t="n">
        <v>0.34</v>
      </c>
      <c r="I19" t="n">
        <v>22</v>
      </c>
      <c r="J19" t="n">
        <v>271.36</v>
      </c>
      <c r="K19" t="n">
        <v>59.89</v>
      </c>
      <c r="L19" t="n">
        <v>5.25</v>
      </c>
      <c r="M19" t="n">
        <v>20</v>
      </c>
      <c r="N19" t="n">
        <v>71.22</v>
      </c>
      <c r="O19" t="n">
        <v>33701.64</v>
      </c>
      <c r="P19" t="n">
        <v>151.92</v>
      </c>
      <c r="Q19" t="n">
        <v>446.32</v>
      </c>
      <c r="R19" t="n">
        <v>50.37</v>
      </c>
      <c r="S19" t="n">
        <v>28.73</v>
      </c>
      <c r="T19" t="n">
        <v>10082.03</v>
      </c>
      <c r="U19" t="n">
        <v>0.57</v>
      </c>
      <c r="V19" t="n">
        <v>0.87</v>
      </c>
      <c r="W19" t="n">
        <v>0.11</v>
      </c>
      <c r="X19" t="n">
        <v>0.6</v>
      </c>
      <c r="Y19" t="n">
        <v>1</v>
      </c>
      <c r="Z19" t="n">
        <v>10</v>
      </c>
      <c r="AA19" t="n">
        <v>154.8836160744962</v>
      </c>
      <c r="AB19" t="n">
        <v>211.918596495924</v>
      </c>
      <c r="AC19" t="n">
        <v>191.6933830760319</v>
      </c>
      <c r="AD19" t="n">
        <v>154883.6160744962</v>
      </c>
      <c r="AE19" t="n">
        <v>211918.5964959241</v>
      </c>
      <c r="AF19" t="n">
        <v>6.161581678384287e-06</v>
      </c>
      <c r="AG19" t="n">
        <v>5.127314814814814</v>
      </c>
      <c r="AH19" t="n">
        <v>191693.3830760319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7.5716</v>
      </c>
      <c r="E20" t="n">
        <v>13.21</v>
      </c>
      <c r="F20" t="n">
        <v>9.289999999999999</v>
      </c>
      <c r="G20" t="n">
        <v>26.55</v>
      </c>
      <c r="H20" t="n">
        <v>0.36</v>
      </c>
      <c r="I20" t="n">
        <v>21</v>
      </c>
      <c r="J20" t="n">
        <v>271.84</v>
      </c>
      <c r="K20" t="n">
        <v>59.89</v>
      </c>
      <c r="L20" t="n">
        <v>5.5</v>
      </c>
      <c r="M20" t="n">
        <v>19</v>
      </c>
      <c r="N20" t="n">
        <v>71.45</v>
      </c>
      <c r="O20" t="n">
        <v>33760.74</v>
      </c>
      <c r="P20" t="n">
        <v>151.15</v>
      </c>
      <c r="Q20" t="n">
        <v>446.31</v>
      </c>
      <c r="R20" t="n">
        <v>49.32</v>
      </c>
      <c r="S20" t="n">
        <v>28.73</v>
      </c>
      <c r="T20" t="n">
        <v>9561.780000000001</v>
      </c>
      <c r="U20" t="n">
        <v>0.58</v>
      </c>
      <c r="V20" t="n">
        <v>0.88</v>
      </c>
      <c r="W20" t="n">
        <v>0.11</v>
      </c>
      <c r="X20" t="n">
        <v>0.57</v>
      </c>
      <c r="Y20" t="n">
        <v>1</v>
      </c>
      <c r="Z20" t="n">
        <v>10</v>
      </c>
      <c r="AA20" t="n">
        <v>154.1756715168594</v>
      </c>
      <c r="AB20" t="n">
        <v>210.9499555198563</v>
      </c>
      <c r="AC20" t="n">
        <v>190.8171878352235</v>
      </c>
      <c r="AD20" t="n">
        <v>154175.6715168594</v>
      </c>
      <c r="AE20" t="n">
        <v>210949.9555198563</v>
      </c>
      <c r="AF20" t="n">
        <v>6.2000680216961e-06</v>
      </c>
      <c r="AG20" t="n">
        <v>5.096450617283951</v>
      </c>
      <c r="AH20" t="n">
        <v>190817.1878352235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7.6141</v>
      </c>
      <c r="E21" t="n">
        <v>13.13</v>
      </c>
      <c r="F21" t="n">
        <v>9.27</v>
      </c>
      <c r="G21" t="n">
        <v>27.81</v>
      </c>
      <c r="H21" t="n">
        <v>0.38</v>
      </c>
      <c r="I21" t="n">
        <v>20</v>
      </c>
      <c r="J21" t="n">
        <v>272.32</v>
      </c>
      <c r="K21" t="n">
        <v>59.89</v>
      </c>
      <c r="L21" t="n">
        <v>5.75</v>
      </c>
      <c r="M21" t="n">
        <v>18</v>
      </c>
      <c r="N21" t="n">
        <v>71.68000000000001</v>
      </c>
      <c r="O21" t="n">
        <v>33820.05</v>
      </c>
      <c r="P21" t="n">
        <v>150.56</v>
      </c>
      <c r="Q21" t="n">
        <v>446.31</v>
      </c>
      <c r="R21" t="n">
        <v>48.65</v>
      </c>
      <c r="S21" t="n">
        <v>28.73</v>
      </c>
      <c r="T21" t="n">
        <v>9229.559999999999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153.5895568416464</v>
      </c>
      <c r="AB21" t="n">
        <v>210.1480075636758</v>
      </c>
      <c r="AC21" t="n">
        <v>190.0917766664396</v>
      </c>
      <c r="AD21" t="n">
        <v>153589.5568416464</v>
      </c>
      <c r="AE21" t="n">
        <v>210148.0075636758</v>
      </c>
      <c r="AF21" t="n">
        <v>6.234869502350398e-06</v>
      </c>
      <c r="AG21" t="n">
        <v>5.065586419753086</v>
      </c>
      <c r="AH21" t="n">
        <v>190091.7766664396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7.6619</v>
      </c>
      <c r="E22" t="n">
        <v>13.05</v>
      </c>
      <c r="F22" t="n">
        <v>9.24</v>
      </c>
      <c r="G22" t="n">
        <v>29.17</v>
      </c>
      <c r="H22" t="n">
        <v>0.39</v>
      </c>
      <c r="I22" t="n">
        <v>19</v>
      </c>
      <c r="J22" t="n">
        <v>272.8</v>
      </c>
      <c r="K22" t="n">
        <v>59.89</v>
      </c>
      <c r="L22" t="n">
        <v>6</v>
      </c>
      <c r="M22" t="n">
        <v>17</v>
      </c>
      <c r="N22" t="n">
        <v>71.91</v>
      </c>
      <c r="O22" t="n">
        <v>33879.33</v>
      </c>
      <c r="P22" t="n">
        <v>149.9</v>
      </c>
      <c r="Q22" t="n">
        <v>446.34</v>
      </c>
      <c r="R22" t="n">
        <v>47.43</v>
      </c>
      <c r="S22" t="n">
        <v>28.73</v>
      </c>
      <c r="T22" t="n">
        <v>8622.790000000001</v>
      </c>
      <c r="U22" t="n">
        <v>0.61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152.9258909059069</v>
      </c>
      <c r="AB22" t="n">
        <v>209.2399505515228</v>
      </c>
      <c r="AC22" t="n">
        <v>189.2703833410602</v>
      </c>
      <c r="AD22" t="n">
        <v>152925.8909059069</v>
      </c>
      <c r="AE22" t="n">
        <v>209239.9505515228</v>
      </c>
      <c r="AF22" t="n">
        <v>6.274010932356879e-06</v>
      </c>
      <c r="AG22" t="n">
        <v>5.034722222222223</v>
      </c>
      <c r="AH22" t="n">
        <v>189270.3833410602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7.6583</v>
      </c>
      <c r="E23" t="n">
        <v>13.06</v>
      </c>
      <c r="F23" t="n">
        <v>9.24</v>
      </c>
      <c r="G23" t="n">
        <v>29.19</v>
      </c>
      <c r="H23" t="n">
        <v>0.41</v>
      </c>
      <c r="I23" t="n">
        <v>19</v>
      </c>
      <c r="J23" t="n">
        <v>273.28</v>
      </c>
      <c r="K23" t="n">
        <v>59.89</v>
      </c>
      <c r="L23" t="n">
        <v>6.25</v>
      </c>
      <c r="M23" t="n">
        <v>17</v>
      </c>
      <c r="N23" t="n">
        <v>72.14</v>
      </c>
      <c r="O23" t="n">
        <v>33938.7</v>
      </c>
      <c r="P23" t="n">
        <v>149.42</v>
      </c>
      <c r="Q23" t="n">
        <v>446.28</v>
      </c>
      <c r="R23" t="n">
        <v>47.72</v>
      </c>
      <c r="S23" t="n">
        <v>28.73</v>
      </c>
      <c r="T23" t="n">
        <v>8770.870000000001</v>
      </c>
      <c r="U23" t="n">
        <v>0.6</v>
      </c>
      <c r="V23" t="n">
        <v>0.88</v>
      </c>
      <c r="W23" t="n">
        <v>0.11</v>
      </c>
      <c r="X23" t="n">
        <v>0.52</v>
      </c>
      <c r="Y23" t="n">
        <v>1</v>
      </c>
      <c r="Z23" t="n">
        <v>10</v>
      </c>
      <c r="AA23" t="n">
        <v>152.8042705262062</v>
      </c>
      <c r="AB23" t="n">
        <v>209.0735441825038</v>
      </c>
      <c r="AC23" t="n">
        <v>189.1198585623475</v>
      </c>
      <c r="AD23" t="n">
        <v>152804.2705262061</v>
      </c>
      <c r="AE23" t="n">
        <v>209073.5441825038</v>
      </c>
      <c r="AF23" t="n">
        <v>6.271063042230869e-06</v>
      </c>
      <c r="AG23" t="n">
        <v>5.038580246913581</v>
      </c>
      <c r="AH23" t="n">
        <v>189119.8585623475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7.7019</v>
      </c>
      <c r="E24" t="n">
        <v>12.98</v>
      </c>
      <c r="F24" t="n">
        <v>9.220000000000001</v>
      </c>
      <c r="G24" t="n">
        <v>30.74</v>
      </c>
      <c r="H24" t="n">
        <v>0.42</v>
      </c>
      <c r="I24" t="n">
        <v>18</v>
      </c>
      <c r="J24" t="n">
        <v>273.76</v>
      </c>
      <c r="K24" t="n">
        <v>59.89</v>
      </c>
      <c r="L24" t="n">
        <v>6.5</v>
      </c>
      <c r="M24" t="n">
        <v>16</v>
      </c>
      <c r="N24" t="n">
        <v>72.37</v>
      </c>
      <c r="O24" t="n">
        <v>33998.16</v>
      </c>
      <c r="P24" t="n">
        <v>149.02</v>
      </c>
      <c r="Q24" t="n">
        <v>446.27</v>
      </c>
      <c r="R24" t="n">
        <v>46.96</v>
      </c>
      <c r="S24" t="n">
        <v>28.73</v>
      </c>
      <c r="T24" t="n">
        <v>8396.780000000001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152.2829818503272</v>
      </c>
      <c r="AB24" t="n">
        <v>208.3602940185333</v>
      </c>
      <c r="AC24" t="n">
        <v>188.4746799929732</v>
      </c>
      <c r="AD24" t="n">
        <v>152282.9818503272</v>
      </c>
      <c r="AE24" t="n">
        <v>208360.2940185333</v>
      </c>
      <c r="AF24" t="n">
        <v>6.306765267090337e-06</v>
      </c>
      <c r="AG24" t="n">
        <v>5.007716049382717</v>
      </c>
      <c r="AH24" t="n">
        <v>188474.6799929732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7.7591</v>
      </c>
      <c r="E25" t="n">
        <v>12.89</v>
      </c>
      <c r="F25" t="n">
        <v>9.18</v>
      </c>
      <c r="G25" t="n">
        <v>32.38</v>
      </c>
      <c r="H25" t="n">
        <v>0.44</v>
      </c>
      <c r="I25" t="n">
        <v>17</v>
      </c>
      <c r="J25" t="n">
        <v>274.24</v>
      </c>
      <c r="K25" t="n">
        <v>59.89</v>
      </c>
      <c r="L25" t="n">
        <v>6.75</v>
      </c>
      <c r="M25" t="n">
        <v>15</v>
      </c>
      <c r="N25" t="n">
        <v>72.61</v>
      </c>
      <c r="O25" t="n">
        <v>34057.71</v>
      </c>
      <c r="P25" t="n">
        <v>147.99</v>
      </c>
      <c r="Q25" t="n">
        <v>446.3</v>
      </c>
      <c r="R25" t="n">
        <v>45.36</v>
      </c>
      <c r="S25" t="n">
        <v>28.73</v>
      </c>
      <c r="T25" t="n">
        <v>7602.44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151.2557097800524</v>
      </c>
      <c r="AB25" t="n">
        <v>206.9547350519387</v>
      </c>
      <c r="AC25" t="n">
        <v>187.2032656014356</v>
      </c>
      <c r="AD25" t="n">
        <v>151255.7097800524</v>
      </c>
      <c r="AE25" t="n">
        <v>206954.7350519387</v>
      </c>
      <c r="AF25" t="n">
        <v>6.353603965759181e-06</v>
      </c>
      <c r="AG25" t="n">
        <v>4.972993827160495</v>
      </c>
      <c r="AH25" t="n">
        <v>187203.2656014356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7.7598</v>
      </c>
      <c r="E26" t="n">
        <v>12.89</v>
      </c>
      <c r="F26" t="n">
        <v>9.17</v>
      </c>
      <c r="G26" t="n">
        <v>32.38</v>
      </c>
      <c r="H26" t="n">
        <v>0.45</v>
      </c>
      <c r="I26" t="n">
        <v>17</v>
      </c>
      <c r="J26" t="n">
        <v>274.73</v>
      </c>
      <c r="K26" t="n">
        <v>59.89</v>
      </c>
      <c r="L26" t="n">
        <v>7</v>
      </c>
      <c r="M26" t="n">
        <v>15</v>
      </c>
      <c r="N26" t="n">
        <v>72.84</v>
      </c>
      <c r="O26" t="n">
        <v>34117.35</v>
      </c>
      <c r="P26" t="n">
        <v>147.61</v>
      </c>
      <c r="Q26" t="n">
        <v>446.27</v>
      </c>
      <c r="R26" t="n">
        <v>45.45</v>
      </c>
      <c r="S26" t="n">
        <v>28.73</v>
      </c>
      <c r="T26" t="n">
        <v>7645.39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151.1140796551359</v>
      </c>
      <c r="AB26" t="n">
        <v>206.7609504667479</v>
      </c>
      <c r="AC26" t="n">
        <v>187.027975545077</v>
      </c>
      <c r="AD26" t="n">
        <v>151114.0796551359</v>
      </c>
      <c r="AE26" t="n">
        <v>206760.9504667479</v>
      </c>
      <c r="AF26" t="n">
        <v>6.354177166617016e-06</v>
      </c>
      <c r="AG26" t="n">
        <v>4.972993827160495</v>
      </c>
      <c r="AH26" t="n">
        <v>187027.975545077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7.804</v>
      </c>
      <c r="E27" t="n">
        <v>12.81</v>
      </c>
      <c r="F27" t="n">
        <v>9.15</v>
      </c>
      <c r="G27" t="n">
        <v>34.32</v>
      </c>
      <c r="H27" t="n">
        <v>0.47</v>
      </c>
      <c r="I27" t="n">
        <v>16</v>
      </c>
      <c r="J27" t="n">
        <v>275.21</v>
      </c>
      <c r="K27" t="n">
        <v>59.89</v>
      </c>
      <c r="L27" t="n">
        <v>7.25</v>
      </c>
      <c r="M27" t="n">
        <v>14</v>
      </c>
      <c r="N27" t="n">
        <v>73.08</v>
      </c>
      <c r="O27" t="n">
        <v>34177.09</v>
      </c>
      <c r="P27" t="n">
        <v>147.18</v>
      </c>
      <c r="Q27" t="n">
        <v>446.27</v>
      </c>
      <c r="R27" t="n">
        <v>44.63</v>
      </c>
      <c r="S27" t="n">
        <v>28.73</v>
      </c>
      <c r="T27" t="n">
        <v>7239.6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150.5940269768473</v>
      </c>
      <c r="AB27" t="n">
        <v>206.049391449209</v>
      </c>
      <c r="AC27" t="n">
        <v>186.3843267214924</v>
      </c>
      <c r="AD27" t="n">
        <v>150594.0269768473</v>
      </c>
      <c r="AE27" t="n">
        <v>206049.391449209</v>
      </c>
      <c r="AF27" t="n">
        <v>6.390370706497486e-06</v>
      </c>
      <c r="AG27" t="n">
        <v>4.94212962962963</v>
      </c>
      <c r="AH27" t="n">
        <v>186384.3267214924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7.8599</v>
      </c>
      <c r="E28" t="n">
        <v>12.72</v>
      </c>
      <c r="F28" t="n">
        <v>9.109999999999999</v>
      </c>
      <c r="G28" t="n">
        <v>36.45</v>
      </c>
      <c r="H28" t="n">
        <v>0.48</v>
      </c>
      <c r="I28" t="n">
        <v>15</v>
      </c>
      <c r="J28" t="n">
        <v>275.7</v>
      </c>
      <c r="K28" t="n">
        <v>59.89</v>
      </c>
      <c r="L28" t="n">
        <v>7.5</v>
      </c>
      <c r="M28" t="n">
        <v>13</v>
      </c>
      <c r="N28" t="n">
        <v>73.31</v>
      </c>
      <c r="O28" t="n">
        <v>34236.91</v>
      </c>
      <c r="P28" t="n">
        <v>146.11</v>
      </c>
      <c r="Q28" t="n">
        <v>446.28</v>
      </c>
      <c r="R28" t="n">
        <v>43.37</v>
      </c>
      <c r="S28" t="n">
        <v>28.73</v>
      </c>
      <c r="T28" t="n">
        <v>6617.24</v>
      </c>
      <c r="U28" t="n">
        <v>0.66</v>
      </c>
      <c r="V28" t="n">
        <v>0.89</v>
      </c>
      <c r="W28" t="n">
        <v>0.1</v>
      </c>
      <c r="X28" t="n">
        <v>0.39</v>
      </c>
      <c r="Y28" t="n">
        <v>1</v>
      </c>
      <c r="Z28" t="n">
        <v>10</v>
      </c>
      <c r="AA28" t="n">
        <v>149.7572633445056</v>
      </c>
      <c r="AB28" t="n">
        <v>204.9044945320335</v>
      </c>
      <c r="AC28" t="n">
        <v>185.3486971592189</v>
      </c>
      <c r="AD28" t="n">
        <v>149757.2633445056</v>
      </c>
      <c r="AE28" t="n">
        <v>204904.4945320335</v>
      </c>
      <c r="AF28" t="n">
        <v>6.436144889287493e-06</v>
      </c>
      <c r="AG28" t="n">
        <v>4.907407407407408</v>
      </c>
      <c r="AH28" t="n">
        <v>185348.6971592189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7.8623</v>
      </c>
      <c r="E29" t="n">
        <v>12.72</v>
      </c>
      <c r="F29" t="n">
        <v>9.109999999999999</v>
      </c>
      <c r="G29" t="n">
        <v>36.43</v>
      </c>
      <c r="H29" t="n">
        <v>0.5</v>
      </c>
      <c r="I29" t="n">
        <v>15</v>
      </c>
      <c r="J29" t="n">
        <v>276.18</v>
      </c>
      <c r="K29" t="n">
        <v>59.89</v>
      </c>
      <c r="L29" t="n">
        <v>7.75</v>
      </c>
      <c r="M29" t="n">
        <v>13</v>
      </c>
      <c r="N29" t="n">
        <v>73.55</v>
      </c>
      <c r="O29" t="n">
        <v>34296.82</v>
      </c>
      <c r="P29" t="n">
        <v>145.93</v>
      </c>
      <c r="Q29" t="n">
        <v>446.28</v>
      </c>
      <c r="R29" t="n">
        <v>43.17</v>
      </c>
      <c r="S29" t="n">
        <v>28.73</v>
      </c>
      <c r="T29" t="n">
        <v>6512.84</v>
      </c>
      <c r="U29" t="n">
        <v>0.67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149.6833419807126</v>
      </c>
      <c r="AB29" t="n">
        <v>204.8033520609116</v>
      </c>
      <c r="AC29" t="n">
        <v>185.2572075835864</v>
      </c>
      <c r="AD29" t="n">
        <v>149683.3419807126</v>
      </c>
      <c r="AE29" t="n">
        <v>204803.3520609116</v>
      </c>
      <c r="AF29" t="n">
        <v>6.438110149371501e-06</v>
      </c>
      <c r="AG29" t="n">
        <v>4.907407407407408</v>
      </c>
      <c r="AH29" t="n">
        <v>185257.2075835865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7.9405</v>
      </c>
      <c r="E30" t="n">
        <v>12.59</v>
      </c>
      <c r="F30" t="n">
        <v>9.029999999999999</v>
      </c>
      <c r="G30" t="n">
        <v>38.71</v>
      </c>
      <c r="H30" t="n">
        <v>0.51</v>
      </c>
      <c r="I30" t="n">
        <v>14</v>
      </c>
      <c r="J30" t="n">
        <v>276.67</v>
      </c>
      <c r="K30" t="n">
        <v>59.89</v>
      </c>
      <c r="L30" t="n">
        <v>8</v>
      </c>
      <c r="M30" t="n">
        <v>12</v>
      </c>
      <c r="N30" t="n">
        <v>73.78</v>
      </c>
      <c r="O30" t="n">
        <v>34356.83</v>
      </c>
      <c r="P30" t="n">
        <v>144.46</v>
      </c>
      <c r="Q30" t="n">
        <v>446.27</v>
      </c>
      <c r="R30" t="n">
        <v>40.58</v>
      </c>
      <c r="S30" t="n">
        <v>28.73</v>
      </c>
      <c r="T30" t="n">
        <v>5224.34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148.5005149232967</v>
      </c>
      <c r="AB30" t="n">
        <v>203.1849558983091</v>
      </c>
      <c r="AC30" t="n">
        <v>183.793268879309</v>
      </c>
      <c r="AD30" t="n">
        <v>148500.5149232968</v>
      </c>
      <c r="AE30" t="n">
        <v>203184.9558983091</v>
      </c>
      <c r="AF30" t="n">
        <v>6.502144873775408e-06</v>
      </c>
      <c r="AG30" t="n">
        <v>4.857253086419753</v>
      </c>
      <c r="AH30" t="n">
        <v>183793.2688793089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7.9456</v>
      </c>
      <c r="E31" t="n">
        <v>12.59</v>
      </c>
      <c r="F31" t="n">
        <v>9.02</v>
      </c>
      <c r="G31" t="n">
        <v>38.68</v>
      </c>
      <c r="H31" t="n">
        <v>0.53</v>
      </c>
      <c r="I31" t="n">
        <v>14</v>
      </c>
      <c r="J31" t="n">
        <v>277.16</v>
      </c>
      <c r="K31" t="n">
        <v>59.89</v>
      </c>
      <c r="L31" t="n">
        <v>8.25</v>
      </c>
      <c r="M31" t="n">
        <v>12</v>
      </c>
      <c r="N31" t="n">
        <v>74.02</v>
      </c>
      <c r="O31" t="n">
        <v>34416.93</v>
      </c>
      <c r="P31" t="n">
        <v>143.96</v>
      </c>
      <c r="Q31" t="n">
        <v>446.27</v>
      </c>
      <c r="R31" t="n">
        <v>40.59</v>
      </c>
      <c r="S31" t="n">
        <v>28.73</v>
      </c>
      <c r="T31" t="n">
        <v>5231.02</v>
      </c>
      <c r="U31" t="n">
        <v>0.71</v>
      </c>
      <c r="V31" t="n">
        <v>0.9</v>
      </c>
      <c r="W31" t="n">
        <v>0.1</v>
      </c>
      <c r="X31" t="n">
        <v>0.3</v>
      </c>
      <c r="Y31" t="n">
        <v>1</v>
      </c>
      <c r="Z31" t="n">
        <v>10</v>
      </c>
      <c r="AA31" t="n">
        <v>148.2929578432819</v>
      </c>
      <c r="AB31" t="n">
        <v>202.9009671446608</v>
      </c>
      <c r="AC31" t="n">
        <v>183.536383613728</v>
      </c>
      <c r="AD31" t="n">
        <v>148292.9578432819</v>
      </c>
      <c r="AE31" t="n">
        <v>202900.9671446608</v>
      </c>
      <c r="AF31" t="n">
        <v>6.506321051453923e-06</v>
      </c>
      <c r="AG31" t="n">
        <v>4.857253086419753</v>
      </c>
      <c r="AH31" t="n">
        <v>183536.383613728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7.8584</v>
      </c>
      <c r="E32" t="n">
        <v>12.73</v>
      </c>
      <c r="F32" t="n">
        <v>9.16</v>
      </c>
      <c r="G32" t="n">
        <v>39.28</v>
      </c>
      <c r="H32" t="n">
        <v>0.55</v>
      </c>
      <c r="I32" t="n">
        <v>14</v>
      </c>
      <c r="J32" t="n">
        <v>277.65</v>
      </c>
      <c r="K32" t="n">
        <v>59.89</v>
      </c>
      <c r="L32" t="n">
        <v>8.5</v>
      </c>
      <c r="M32" t="n">
        <v>12</v>
      </c>
      <c r="N32" t="n">
        <v>74.26000000000001</v>
      </c>
      <c r="O32" t="n">
        <v>34477.13</v>
      </c>
      <c r="P32" t="n">
        <v>145.97</v>
      </c>
      <c r="Q32" t="n">
        <v>446.28</v>
      </c>
      <c r="R32" t="n">
        <v>45.56</v>
      </c>
      <c r="S32" t="n">
        <v>28.73</v>
      </c>
      <c r="T32" t="n">
        <v>7713.84</v>
      </c>
      <c r="U32" t="n">
        <v>0.63</v>
      </c>
      <c r="V32" t="n">
        <v>0.89</v>
      </c>
      <c r="W32" t="n">
        <v>0.1</v>
      </c>
      <c r="X32" t="n">
        <v>0.44</v>
      </c>
      <c r="Y32" t="n">
        <v>1</v>
      </c>
      <c r="Z32" t="n">
        <v>10</v>
      </c>
      <c r="AA32" t="n">
        <v>149.8125278821227</v>
      </c>
      <c r="AB32" t="n">
        <v>204.9801099105005</v>
      </c>
      <c r="AC32" t="n">
        <v>185.4170959120918</v>
      </c>
      <c r="AD32" t="n">
        <v>149812.5278821227</v>
      </c>
      <c r="AE32" t="n">
        <v>204980.1099105005</v>
      </c>
      <c r="AF32" t="n">
        <v>6.434916601734986e-06</v>
      </c>
      <c r="AG32" t="n">
        <v>4.911265432098766</v>
      </c>
      <c r="AH32" t="n">
        <v>185417.0959120918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7.9519</v>
      </c>
      <c r="E33" t="n">
        <v>12.58</v>
      </c>
      <c r="F33" t="n">
        <v>9.07</v>
      </c>
      <c r="G33" t="n">
        <v>41.84</v>
      </c>
      <c r="H33" t="n">
        <v>0.5600000000000001</v>
      </c>
      <c r="I33" t="n">
        <v>13</v>
      </c>
      <c r="J33" t="n">
        <v>278.13</v>
      </c>
      <c r="K33" t="n">
        <v>59.89</v>
      </c>
      <c r="L33" t="n">
        <v>8.75</v>
      </c>
      <c r="M33" t="n">
        <v>11</v>
      </c>
      <c r="N33" t="n">
        <v>74.5</v>
      </c>
      <c r="O33" t="n">
        <v>34537.41</v>
      </c>
      <c r="P33" t="n">
        <v>144.04</v>
      </c>
      <c r="Q33" t="n">
        <v>446.32</v>
      </c>
      <c r="R33" t="n">
        <v>41.93</v>
      </c>
      <c r="S33" t="n">
        <v>28.73</v>
      </c>
      <c r="T33" t="n">
        <v>5907.01</v>
      </c>
      <c r="U33" t="n">
        <v>0.6899999999999999</v>
      </c>
      <c r="V33" t="n">
        <v>0.9</v>
      </c>
      <c r="W33" t="n">
        <v>0.1</v>
      </c>
      <c r="X33" t="n">
        <v>0.34</v>
      </c>
      <c r="Y33" t="n">
        <v>1</v>
      </c>
      <c r="Z33" t="n">
        <v>10</v>
      </c>
      <c r="AA33" t="n">
        <v>148.3560438993976</v>
      </c>
      <c r="AB33" t="n">
        <v>202.9872842697986</v>
      </c>
      <c r="AC33" t="n">
        <v>183.6144627535895</v>
      </c>
      <c r="AD33" t="n">
        <v>148356.0438993976</v>
      </c>
      <c r="AE33" t="n">
        <v>202987.2842697986</v>
      </c>
      <c r="AF33" t="n">
        <v>6.511479859174444e-06</v>
      </c>
      <c r="AG33" t="n">
        <v>4.853395061728396</v>
      </c>
      <c r="AH33" t="n">
        <v>183614.4627535895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7.9505</v>
      </c>
      <c r="E34" t="n">
        <v>12.58</v>
      </c>
      <c r="F34" t="n">
        <v>9.07</v>
      </c>
      <c r="G34" t="n">
        <v>41.85</v>
      </c>
      <c r="H34" t="n">
        <v>0.58</v>
      </c>
      <c r="I34" t="n">
        <v>13</v>
      </c>
      <c r="J34" t="n">
        <v>278.62</v>
      </c>
      <c r="K34" t="n">
        <v>59.89</v>
      </c>
      <c r="L34" t="n">
        <v>9</v>
      </c>
      <c r="M34" t="n">
        <v>11</v>
      </c>
      <c r="N34" t="n">
        <v>74.73999999999999</v>
      </c>
      <c r="O34" t="n">
        <v>34597.8</v>
      </c>
      <c r="P34" t="n">
        <v>143.85</v>
      </c>
      <c r="Q34" t="n">
        <v>446.27</v>
      </c>
      <c r="R34" t="n">
        <v>41.99</v>
      </c>
      <c r="S34" t="n">
        <v>28.73</v>
      </c>
      <c r="T34" t="n">
        <v>5936.88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148.3086966494464</v>
      </c>
      <c r="AB34" t="n">
        <v>202.9225016736021</v>
      </c>
      <c r="AC34" t="n">
        <v>183.5558629174511</v>
      </c>
      <c r="AD34" t="n">
        <v>148308.6966494464</v>
      </c>
      <c r="AE34" t="n">
        <v>202922.5016736021</v>
      </c>
      <c r="AF34" t="n">
        <v>6.510333457458772e-06</v>
      </c>
      <c r="AG34" t="n">
        <v>4.853395061728396</v>
      </c>
      <c r="AH34" t="n">
        <v>183555.8629174511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7.9454</v>
      </c>
      <c r="E35" t="n">
        <v>12.59</v>
      </c>
      <c r="F35" t="n">
        <v>9.08</v>
      </c>
      <c r="G35" t="n">
        <v>41.89</v>
      </c>
      <c r="H35" t="n">
        <v>0.59</v>
      </c>
      <c r="I35" t="n">
        <v>13</v>
      </c>
      <c r="J35" t="n">
        <v>279.11</v>
      </c>
      <c r="K35" t="n">
        <v>59.89</v>
      </c>
      <c r="L35" t="n">
        <v>9.25</v>
      </c>
      <c r="M35" t="n">
        <v>11</v>
      </c>
      <c r="N35" t="n">
        <v>74.98</v>
      </c>
      <c r="O35" t="n">
        <v>34658.27</v>
      </c>
      <c r="P35" t="n">
        <v>143.72</v>
      </c>
      <c r="Q35" t="n">
        <v>446.31</v>
      </c>
      <c r="R35" t="n">
        <v>42.15</v>
      </c>
      <c r="S35" t="n">
        <v>28.73</v>
      </c>
      <c r="T35" t="n">
        <v>6017.06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148.3243583987631</v>
      </c>
      <c r="AB35" t="n">
        <v>202.9439307699649</v>
      </c>
      <c r="AC35" t="n">
        <v>183.5752468509329</v>
      </c>
      <c r="AD35" t="n">
        <v>148324.3583987631</v>
      </c>
      <c r="AE35" t="n">
        <v>202943.9307699649</v>
      </c>
      <c r="AF35" t="n">
        <v>6.506157279780257e-06</v>
      </c>
      <c r="AG35" t="n">
        <v>4.857253086419753</v>
      </c>
      <c r="AH35" t="n">
        <v>183575.2468509329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8.0062</v>
      </c>
      <c r="E36" t="n">
        <v>12.49</v>
      </c>
      <c r="F36" t="n">
        <v>9.029999999999999</v>
      </c>
      <c r="G36" t="n">
        <v>45.15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142.76</v>
      </c>
      <c r="Q36" t="n">
        <v>446.28</v>
      </c>
      <c r="R36" t="n">
        <v>40.78</v>
      </c>
      <c r="S36" t="n">
        <v>28.73</v>
      </c>
      <c r="T36" t="n">
        <v>5333.92</v>
      </c>
      <c r="U36" t="n">
        <v>0.7</v>
      </c>
      <c r="V36" t="n">
        <v>0.9</v>
      </c>
      <c r="W36" t="n">
        <v>0.1</v>
      </c>
      <c r="X36" t="n">
        <v>0.31</v>
      </c>
      <c r="Y36" t="n">
        <v>1</v>
      </c>
      <c r="Z36" t="n">
        <v>10</v>
      </c>
      <c r="AA36" t="n">
        <v>147.4986196779551</v>
      </c>
      <c r="AB36" t="n">
        <v>201.8141186231347</v>
      </c>
      <c r="AC36" t="n">
        <v>182.5532623896945</v>
      </c>
      <c r="AD36" t="n">
        <v>147498.6196779551</v>
      </c>
      <c r="AE36" t="n">
        <v>201814.1186231347</v>
      </c>
      <c r="AF36" t="n">
        <v>6.555943868575111e-06</v>
      </c>
      <c r="AG36" t="n">
        <v>4.818672839506173</v>
      </c>
      <c r="AH36" t="n">
        <v>182553.2623896945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8.0021</v>
      </c>
      <c r="E37" t="n">
        <v>12.5</v>
      </c>
      <c r="F37" t="n">
        <v>9.039999999999999</v>
      </c>
      <c r="G37" t="n">
        <v>45.18</v>
      </c>
      <c r="H37" t="n">
        <v>0.62</v>
      </c>
      <c r="I37" t="n">
        <v>12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143.14</v>
      </c>
      <c r="Q37" t="n">
        <v>446.29</v>
      </c>
      <c r="R37" t="n">
        <v>40.96</v>
      </c>
      <c r="S37" t="n">
        <v>28.73</v>
      </c>
      <c r="T37" t="n">
        <v>5424.27</v>
      </c>
      <c r="U37" t="n">
        <v>0.7</v>
      </c>
      <c r="V37" t="n">
        <v>0.9</v>
      </c>
      <c r="W37" t="n">
        <v>0.1</v>
      </c>
      <c r="X37" t="n">
        <v>0.32</v>
      </c>
      <c r="Y37" t="n">
        <v>1</v>
      </c>
      <c r="Z37" t="n">
        <v>10</v>
      </c>
      <c r="AA37" t="n">
        <v>147.6604911909096</v>
      </c>
      <c r="AB37" t="n">
        <v>202.035598368426</v>
      </c>
      <c r="AC37" t="n">
        <v>182.7536044189441</v>
      </c>
      <c r="AD37" t="n">
        <v>147660.4911909096</v>
      </c>
      <c r="AE37" t="n">
        <v>202035.598368426</v>
      </c>
      <c r="AF37" t="n">
        <v>6.552586549264932e-06</v>
      </c>
      <c r="AG37" t="n">
        <v>4.822530864197531</v>
      </c>
      <c r="AH37" t="n">
        <v>182753.6044189441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7.9945</v>
      </c>
      <c r="E38" t="n">
        <v>12.51</v>
      </c>
      <c r="F38" t="n">
        <v>9.050000000000001</v>
      </c>
      <c r="G38" t="n">
        <v>45.24</v>
      </c>
      <c r="H38" t="n">
        <v>0.63</v>
      </c>
      <c r="I38" t="n">
        <v>12</v>
      </c>
      <c r="J38" t="n">
        <v>280.59</v>
      </c>
      <c r="K38" t="n">
        <v>59.89</v>
      </c>
      <c r="L38" t="n">
        <v>10</v>
      </c>
      <c r="M38" t="n">
        <v>10</v>
      </c>
      <c r="N38" t="n">
        <v>75.7</v>
      </c>
      <c r="O38" t="n">
        <v>34840.27</v>
      </c>
      <c r="P38" t="n">
        <v>142.69</v>
      </c>
      <c r="Q38" t="n">
        <v>446.29</v>
      </c>
      <c r="R38" t="n">
        <v>41.33</v>
      </c>
      <c r="S38" t="n">
        <v>28.73</v>
      </c>
      <c r="T38" t="n">
        <v>5608.36</v>
      </c>
      <c r="U38" t="n">
        <v>0.7</v>
      </c>
      <c r="V38" t="n">
        <v>0.9</v>
      </c>
      <c r="W38" t="n">
        <v>0.1</v>
      </c>
      <c r="X38" t="n">
        <v>0.33</v>
      </c>
      <c r="Y38" t="n">
        <v>1</v>
      </c>
      <c r="Z38" t="n">
        <v>10</v>
      </c>
      <c r="AA38" t="n">
        <v>147.5971770832406</v>
      </c>
      <c r="AB38" t="n">
        <v>201.9489692130921</v>
      </c>
      <c r="AC38" t="n">
        <v>182.6752430286104</v>
      </c>
      <c r="AD38" t="n">
        <v>147597.1770832406</v>
      </c>
      <c r="AE38" t="n">
        <v>201948.9692130921</v>
      </c>
      <c r="AF38" t="n">
        <v>6.546363225665577e-06</v>
      </c>
      <c r="AG38" t="n">
        <v>4.826388888888889</v>
      </c>
      <c r="AH38" t="n">
        <v>182675.2430286104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8.0633</v>
      </c>
      <c r="E39" t="n">
        <v>12.4</v>
      </c>
      <c r="F39" t="n">
        <v>8.99</v>
      </c>
      <c r="G39" t="n">
        <v>49.05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141.41</v>
      </c>
      <c r="Q39" t="n">
        <v>446.27</v>
      </c>
      <c r="R39" t="n">
        <v>39.46</v>
      </c>
      <c r="S39" t="n">
        <v>28.73</v>
      </c>
      <c r="T39" t="n">
        <v>4682</v>
      </c>
      <c r="U39" t="n">
        <v>0.73</v>
      </c>
      <c r="V39" t="n">
        <v>0.91</v>
      </c>
      <c r="W39" t="n">
        <v>0.1</v>
      </c>
      <c r="X39" t="n">
        <v>0.27</v>
      </c>
      <c r="Y39" t="n">
        <v>1</v>
      </c>
      <c r="Z39" t="n">
        <v>10</v>
      </c>
      <c r="AA39" t="n">
        <v>146.6117279623317</v>
      </c>
      <c r="AB39" t="n">
        <v>200.6006342509183</v>
      </c>
      <c r="AC39" t="n">
        <v>181.4555912628261</v>
      </c>
      <c r="AD39" t="n">
        <v>146611.7279623317</v>
      </c>
      <c r="AE39" t="n">
        <v>200600.6342509183</v>
      </c>
      <c r="AF39" t="n">
        <v>6.602700681407122e-06</v>
      </c>
      <c r="AG39" t="n">
        <v>4.783950617283951</v>
      </c>
      <c r="AH39" t="n">
        <v>181455.5912628261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8.0542</v>
      </c>
      <c r="E40" t="n">
        <v>12.42</v>
      </c>
      <c r="F40" t="n">
        <v>9.01</v>
      </c>
      <c r="G40" t="n">
        <v>49.13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141.47</v>
      </c>
      <c r="Q40" t="n">
        <v>446.27</v>
      </c>
      <c r="R40" t="n">
        <v>39.92</v>
      </c>
      <c r="S40" t="n">
        <v>28.73</v>
      </c>
      <c r="T40" t="n">
        <v>4910.53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146.7287048212717</v>
      </c>
      <c r="AB40" t="n">
        <v>200.7606871499748</v>
      </c>
      <c r="AC40" t="n">
        <v>181.6003689378323</v>
      </c>
      <c r="AD40" t="n">
        <v>146728.7048212717</v>
      </c>
      <c r="AE40" t="n">
        <v>200760.6871499748</v>
      </c>
      <c r="AF40" t="n">
        <v>6.59524907025526e-06</v>
      </c>
      <c r="AG40" t="n">
        <v>4.791666666666667</v>
      </c>
      <c r="AH40" t="n">
        <v>181600.3689378323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8.0548</v>
      </c>
      <c r="E41" t="n">
        <v>12.42</v>
      </c>
      <c r="F41" t="n">
        <v>9.01</v>
      </c>
      <c r="G41" t="n">
        <v>49.12</v>
      </c>
      <c r="H41" t="n">
        <v>0.68</v>
      </c>
      <c r="I41" t="n">
        <v>11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141</v>
      </c>
      <c r="Q41" t="n">
        <v>446.27</v>
      </c>
      <c r="R41" t="n">
        <v>40</v>
      </c>
      <c r="S41" t="n">
        <v>28.73</v>
      </c>
      <c r="T41" t="n">
        <v>4949.62</v>
      </c>
      <c r="U41" t="n">
        <v>0.72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146.5832752194671</v>
      </c>
      <c r="AB41" t="n">
        <v>200.5617039528846</v>
      </c>
      <c r="AC41" t="n">
        <v>181.4203764177976</v>
      </c>
      <c r="AD41" t="n">
        <v>146583.2752194671</v>
      </c>
      <c r="AE41" t="n">
        <v>200561.7039528846</v>
      </c>
      <c r="AF41" t="n">
        <v>6.595740385276263e-06</v>
      </c>
      <c r="AG41" t="n">
        <v>4.791666666666667</v>
      </c>
      <c r="AH41" t="n">
        <v>181420.3764177976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8.0528</v>
      </c>
      <c r="E42" t="n">
        <v>12.42</v>
      </c>
      <c r="F42" t="n">
        <v>9.01</v>
      </c>
      <c r="G42" t="n">
        <v>49.14</v>
      </c>
      <c r="H42" t="n">
        <v>0.6899999999999999</v>
      </c>
      <c r="I42" t="n">
        <v>11</v>
      </c>
      <c r="J42" t="n">
        <v>282.57</v>
      </c>
      <c r="K42" t="n">
        <v>59.89</v>
      </c>
      <c r="L42" t="n">
        <v>11</v>
      </c>
      <c r="M42" t="n">
        <v>9</v>
      </c>
      <c r="N42" t="n">
        <v>76.68000000000001</v>
      </c>
      <c r="O42" t="n">
        <v>35084.28</v>
      </c>
      <c r="P42" t="n">
        <v>140.91</v>
      </c>
      <c r="Q42" t="n">
        <v>446.27</v>
      </c>
      <c r="R42" t="n">
        <v>39.99</v>
      </c>
      <c r="S42" t="n">
        <v>28.73</v>
      </c>
      <c r="T42" t="n">
        <v>4943.5</v>
      </c>
      <c r="U42" t="n">
        <v>0.72</v>
      </c>
      <c r="V42" t="n">
        <v>0.9</v>
      </c>
      <c r="W42" t="n">
        <v>0.1</v>
      </c>
      <c r="X42" t="n">
        <v>0.29</v>
      </c>
      <c r="Y42" t="n">
        <v>1</v>
      </c>
      <c r="Z42" t="n">
        <v>10</v>
      </c>
      <c r="AA42" t="n">
        <v>146.5705471073487</v>
      </c>
      <c r="AB42" t="n">
        <v>200.5442887883594</v>
      </c>
      <c r="AC42" t="n">
        <v>181.4046233321324</v>
      </c>
      <c r="AD42" t="n">
        <v>146570.5471073487</v>
      </c>
      <c r="AE42" t="n">
        <v>200544.2887883594</v>
      </c>
      <c r="AF42" t="n">
        <v>6.594102668539589e-06</v>
      </c>
      <c r="AG42" t="n">
        <v>4.791666666666667</v>
      </c>
      <c r="AH42" t="n">
        <v>181404.6233321324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8.1114</v>
      </c>
      <c r="E43" t="n">
        <v>12.33</v>
      </c>
      <c r="F43" t="n">
        <v>8.970000000000001</v>
      </c>
      <c r="G43" t="n">
        <v>53.82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140.02</v>
      </c>
      <c r="Q43" t="n">
        <v>446.27</v>
      </c>
      <c r="R43" t="n">
        <v>38.68</v>
      </c>
      <c r="S43" t="n">
        <v>28.73</v>
      </c>
      <c r="T43" t="n">
        <v>4294.61</v>
      </c>
      <c r="U43" t="n">
        <v>0.74</v>
      </c>
      <c r="V43" t="n">
        <v>0.91</v>
      </c>
      <c r="W43" t="n">
        <v>0.1</v>
      </c>
      <c r="X43" t="n">
        <v>0.25</v>
      </c>
      <c r="Y43" t="n">
        <v>1</v>
      </c>
      <c r="Z43" t="n">
        <v>10</v>
      </c>
      <c r="AA43" t="n">
        <v>145.8219624253231</v>
      </c>
      <c r="AB43" t="n">
        <v>199.5200422011871</v>
      </c>
      <c r="AC43" t="n">
        <v>180.4781294017004</v>
      </c>
      <c r="AD43" t="n">
        <v>145821.9624253231</v>
      </c>
      <c r="AE43" t="n">
        <v>199520.0422011871</v>
      </c>
      <c r="AF43" t="n">
        <v>6.642087768924104e-06</v>
      </c>
      <c r="AG43" t="n">
        <v>4.756944444444445</v>
      </c>
      <c r="AH43" t="n">
        <v>180478.1294017005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8.1248</v>
      </c>
      <c r="E44" t="n">
        <v>12.31</v>
      </c>
      <c r="F44" t="n">
        <v>8.949999999999999</v>
      </c>
      <c r="G44" t="n">
        <v>53.7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139.76</v>
      </c>
      <c r="Q44" t="n">
        <v>446.29</v>
      </c>
      <c r="R44" t="n">
        <v>37.95</v>
      </c>
      <c r="S44" t="n">
        <v>28.73</v>
      </c>
      <c r="T44" t="n">
        <v>3929.24</v>
      </c>
      <c r="U44" t="n">
        <v>0.76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145.6172725659662</v>
      </c>
      <c r="AB44" t="n">
        <v>199.2399765053359</v>
      </c>
      <c r="AC44" t="n">
        <v>180.2247927827865</v>
      </c>
      <c r="AD44" t="n">
        <v>145617.2725659662</v>
      </c>
      <c r="AE44" t="n">
        <v>199239.9765053359</v>
      </c>
      <c r="AF44" t="n">
        <v>6.653060471059813e-06</v>
      </c>
      <c r="AG44" t="n">
        <v>4.749228395061729</v>
      </c>
      <c r="AH44" t="n">
        <v>180224.7927827865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8.1492</v>
      </c>
      <c r="E45" t="n">
        <v>12.27</v>
      </c>
      <c r="F45" t="n">
        <v>8.91</v>
      </c>
      <c r="G45" t="n">
        <v>53.48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138.86</v>
      </c>
      <c r="Q45" t="n">
        <v>446.32</v>
      </c>
      <c r="R45" t="n">
        <v>36.68</v>
      </c>
      <c r="S45" t="n">
        <v>28.73</v>
      </c>
      <c r="T45" t="n">
        <v>3294.44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145.1136857463026</v>
      </c>
      <c r="AB45" t="n">
        <v>198.55094680199</v>
      </c>
      <c r="AC45" t="n">
        <v>179.6015231072684</v>
      </c>
      <c r="AD45" t="n">
        <v>145113.6857463026</v>
      </c>
      <c r="AE45" t="n">
        <v>198550.94680199</v>
      </c>
      <c r="AF45" t="n">
        <v>6.673040615247221e-06</v>
      </c>
      <c r="AG45" t="n">
        <v>4.733796296296296</v>
      </c>
      <c r="AH45" t="n">
        <v>179601.5231072684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8.1204</v>
      </c>
      <c r="E46" t="n">
        <v>12.31</v>
      </c>
      <c r="F46" t="n">
        <v>8.960000000000001</v>
      </c>
      <c r="G46" t="n">
        <v>53.74</v>
      </c>
      <c r="H46" t="n">
        <v>0.75</v>
      </c>
      <c r="I46" t="n">
        <v>10</v>
      </c>
      <c r="J46" t="n">
        <v>284.56</v>
      </c>
      <c r="K46" t="n">
        <v>59.89</v>
      </c>
      <c r="L46" t="n">
        <v>12</v>
      </c>
      <c r="M46" t="n">
        <v>8</v>
      </c>
      <c r="N46" t="n">
        <v>77.67</v>
      </c>
      <c r="O46" t="n">
        <v>35329.87</v>
      </c>
      <c r="P46" t="n">
        <v>139.1</v>
      </c>
      <c r="Q46" t="n">
        <v>446.28</v>
      </c>
      <c r="R46" t="n">
        <v>38.44</v>
      </c>
      <c r="S46" t="n">
        <v>28.73</v>
      </c>
      <c r="T46" t="n">
        <v>4173.34</v>
      </c>
      <c r="U46" t="n">
        <v>0.75</v>
      </c>
      <c r="V46" t="n">
        <v>0.91</v>
      </c>
      <c r="W46" t="n">
        <v>0.09</v>
      </c>
      <c r="X46" t="n">
        <v>0.24</v>
      </c>
      <c r="Y46" t="n">
        <v>1</v>
      </c>
      <c r="Z46" t="n">
        <v>10</v>
      </c>
      <c r="AA46" t="n">
        <v>145.4681655931581</v>
      </c>
      <c r="AB46" t="n">
        <v>199.0359617670046</v>
      </c>
      <c r="AC46" t="n">
        <v>180.040248924745</v>
      </c>
      <c r="AD46" t="n">
        <v>145468.1655931581</v>
      </c>
      <c r="AE46" t="n">
        <v>199035.9617670046</v>
      </c>
      <c r="AF46" t="n">
        <v>6.649457494239132e-06</v>
      </c>
      <c r="AG46" t="n">
        <v>4.749228395061729</v>
      </c>
      <c r="AH46" t="n">
        <v>180040.248924745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8.078799999999999</v>
      </c>
      <c r="E47" t="n">
        <v>12.38</v>
      </c>
      <c r="F47" t="n">
        <v>9.02</v>
      </c>
      <c r="G47" t="n">
        <v>54.12</v>
      </c>
      <c r="H47" t="n">
        <v>0.77</v>
      </c>
      <c r="I47" t="n">
        <v>10</v>
      </c>
      <c r="J47" t="n">
        <v>285.06</v>
      </c>
      <c r="K47" t="n">
        <v>59.89</v>
      </c>
      <c r="L47" t="n">
        <v>12.25</v>
      </c>
      <c r="M47" t="n">
        <v>8</v>
      </c>
      <c r="N47" t="n">
        <v>77.92</v>
      </c>
      <c r="O47" t="n">
        <v>35391.51</v>
      </c>
      <c r="P47" t="n">
        <v>139.65</v>
      </c>
      <c r="Q47" t="n">
        <v>446.27</v>
      </c>
      <c r="R47" t="n">
        <v>40.52</v>
      </c>
      <c r="S47" t="n">
        <v>28.73</v>
      </c>
      <c r="T47" t="n">
        <v>5214.89</v>
      </c>
      <c r="U47" t="n">
        <v>0.71</v>
      </c>
      <c r="V47" t="n">
        <v>0.9</v>
      </c>
      <c r="W47" t="n">
        <v>0.1</v>
      </c>
      <c r="X47" t="n">
        <v>0.3</v>
      </c>
      <c r="Y47" t="n">
        <v>1</v>
      </c>
      <c r="Z47" t="n">
        <v>10</v>
      </c>
      <c r="AA47" t="n">
        <v>146.0249000840242</v>
      </c>
      <c r="AB47" t="n">
        <v>199.7977104587995</v>
      </c>
      <c r="AC47" t="n">
        <v>180.7292973905163</v>
      </c>
      <c r="AD47" t="n">
        <v>146024.9000840242</v>
      </c>
      <c r="AE47" t="n">
        <v>199797.7104587996</v>
      </c>
      <c r="AF47" t="n">
        <v>6.615392986116337e-06</v>
      </c>
      <c r="AG47" t="n">
        <v>4.776234567901235</v>
      </c>
      <c r="AH47" t="n">
        <v>180729.2973905163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8.1625</v>
      </c>
      <c r="E48" t="n">
        <v>12.25</v>
      </c>
      <c r="F48" t="n">
        <v>8.94</v>
      </c>
      <c r="G48" t="n">
        <v>59.62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138</v>
      </c>
      <c r="Q48" t="n">
        <v>446.29</v>
      </c>
      <c r="R48" t="n">
        <v>37.87</v>
      </c>
      <c r="S48" t="n">
        <v>28.73</v>
      </c>
      <c r="T48" t="n">
        <v>3894.03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144.8175270280878</v>
      </c>
      <c r="AB48" t="n">
        <v>198.1457293781282</v>
      </c>
      <c r="AC48" t="n">
        <v>179.2349790656137</v>
      </c>
      <c r="AD48" t="n">
        <v>144817.5270280878</v>
      </c>
      <c r="AE48" t="n">
        <v>198145.7293781282</v>
      </c>
      <c r="AF48" t="n">
        <v>6.683931431546096e-06</v>
      </c>
      <c r="AG48" t="n">
        <v>4.72608024691358</v>
      </c>
      <c r="AH48" t="n">
        <v>179234.9790656137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8.1557</v>
      </c>
      <c r="E49" t="n">
        <v>12.26</v>
      </c>
      <c r="F49" t="n">
        <v>8.949999999999999</v>
      </c>
      <c r="G49" t="n">
        <v>59.69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138.09</v>
      </c>
      <c r="Q49" t="n">
        <v>446.27</v>
      </c>
      <c r="R49" t="n">
        <v>38.25</v>
      </c>
      <c r="S49" t="n">
        <v>28.73</v>
      </c>
      <c r="T49" t="n">
        <v>4083.88</v>
      </c>
      <c r="U49" t="n">
        <v>0.75</v>
      </c>
      <c r="V49" t="n">
        <v>0.91</v>
      </c>
      <c r="W49" t="n">
        <v>0.1</v>
      </c>
      <c r="X49" t="n">
        <v>0.23</v>
      </c>
      <c r="Y49" t="n">
        <v>1</v>
      </c>
      <c r="Z49" t="n">
        <v>10</v>
      </c>
      <c r="AA49" t="n">
        <v>144.9074811623328</v>
      </c>
      <c r="AB49" t="n">
        <v>198.2688085930985</v>
      </c>
      <c r="AC49" t="n">
        <v>179.34631177305</v>
      </c>
      <c r="AD49" t="n">
        <v>144907.4811623328</v>
      </c>
      <c r="AE49" t="n">
        <v>198268.8085930985</v>
      </c>
      <c r="AF49" t="n">
        <v>6.678363194641407e-06</v>
      </c>
      <c r="AG49" t="n">
        <v>4.729938271604938</v>
      </c>
      <c r="AH49" t="n">
        <v>179346.31177305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8.1623</v>
      </c>
      <c r="E50" t="n">
        <v>12.25</v>
      </c>
      <c r="F50" t="n">
        <v>8.94</v>
      </c>
      <c r="G50" t="n">
        <v>59.62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137.78</v>
      </c>
      <c r="Q50" t="n">
        <v>446.3</v>
      </c>
      <c r="R50" t="n">
        <v>37.85</v>
      </c>
      <c r="S50" t="n">
        <v>28.73</v>
      </c>
      <c r="T50" t="n">
        <v>3882.55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144.753704622034</v>
      </c>
      <c r="AB50" t="n">
        <v>198.0584047465196</v>
      </c>
      <c r="AC50" t="n">
        <v>179.1559885742849</v>
      </c>
      <c r="AD50" t="n">
        <v>144753.704622034</v>
      </c>
      <c r="AE50" t="n">
        <v>198058.4047465196</v>
      </c>
      <c r="AF50" t="n">
        <v>6.683767659872429e-06</v>
      </c>
      <c r="AG50" t="n">
        <v>4.72608024691358</v>
      </c>
      <c r="AH50" t="n">
        <v>179155.9885742849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8.157299999999999</v>
      </c>
      <c r="E51" t="n">
        <v>12.26</v>
      </c>
      <c r="F51" t="n">
        <v>8.949999999999999</v>
      </c>
      <c r="G51" t="n">
        <v>59.67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137.84</v>
      </c>
      <c r="Q51" t="n">
        <v>446.29</v>
      </c>
      <c r="R51" t="n">
        <v>38.16</v>
      </c>
      <c r="S51" t="n">
        <v>28.73</v>
      </c>
      <c r="T51" t="n">
        <v>4041.46</v>
      </c>
      <c r="U51" t="n">
        <v>0.75</v>
      </c>
      <c r="V51" t="n">
        <v>0.91</v>
      </c>
      <c r="W51" t="n">
        <v>0.09</v>
      </c>
      <c r="X51" t="n">
        <v>0.23</v>
      </c>
      <c r="Y51" t="n">
        <v>1</v>
      </c>
      <c r="Z51" t="n">
        <v>10</v>
      </c>
      <c r="AA51" t="n">
        <v>144.8223885564911</v>
      </c>
      <c r="AB51" t="n">
        <v>198.1523811357651</v>
      </c>
      <c r="AC51" t="n">
        <v>179.2409959888375</v>
      </c>
      <c r="AD51" t="n">
        <v>144822.3885564911</v>
      </c>
      <c r="AE51" t="n">
        <v>198152.3811357651</v>
      </c>
      <c r="AF51" t="n">
        <v>6.679673368030747e-06</v>
      </c>
      <c r="AG51" t="n">
        <v>4.729938271604938</v>
      </c>
      <c r="AH51" t="n">
        <v>179240.9959888375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8.153700000000001</v>
      </c>
      <c r="E52" t="n">
        <v>12.26</v>
      </c>
      <c r="F52" t="n">
        <v>8.960000000000001</v>
      </c>
      <c r="G52" t="n">
        <v>59.71</v>
      </c>
      <c r="H52" t="n">
        <v>0.84</v>
      </c>
      <c r="I52" t="n">
        <v>9</v>
      </c>
      <c r="J52" t="n">
        <v>287.57</v>
      </c>
      <c r="K52" t="n">
        <v>59.89</v>
      </c>
      <c r="L52" t="n">
        <v>13.5</v>
      </c>
      <c r="M52" t="n">
        <v>7</v>
      </c>
      <c r="N52" t="n">
        <v>79.18000000000001</v>
      </c>
      <c r="O52" t="n">
        <v>35701.38</v>
      </c>
      <c r="P52" t="n">
        <v>137.71</v>
      </c>
      <c r="Q52" t="n">
        <v>446.33</v>
      </c>
      <c r="R52" t="n">
        <v>38.34</v>
      </c>
      <c r="S52" t="n">
        <v>28.73</v>
      </c>
      <c r="T52" t="n">
        <v>4130.14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144.8251988108154</v>
      </c>
      <c r="AB52" t="n">
        <v>198.1562262497112</v>
      </c>
      <c r="AC52" t="n">
        <v>179.2444741305052</v>
      </c>
      <c r="AD52" t="n">
        <v>144825.1988108153</v>
      </c>
      <c r="AE52" t="n">
        <v>198156.2262497112</v>
      </c>
      <c r="AF52" t="n">
        <v>6.676725477904735e-06</v>
      </c>
      <c r="AG52" t="n">
        <v>4.729938271604938</v>
      </c>
      <c r="AH52" t="n">
        <v>179244.4741305052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8.1546</v>
      </c>
      <c r="E53" t="n">
        <v>12.26</v>
      </c>
      <c r="F53" t="n">
        <v>8.960000000000001</v>
      </c>
      <c r="G53" t="n">
        <v>59.7</v>
      </c>
      <c r="H53" t="n">
        <v>0.85</v>
      </c>
      <c r="I53" t="n">
        <v>9</v>
      </c>
      <c r="J53" t="n">
        <v>288.08</v>
      </c>
      <c r="K53" t="n">
        <v>59.89</v>
      </c>
      <c r="L53" t="n">
        <v>13.75</v>
      </c>
      <c r="M53" t="n">
        <v>7</v>
      </c>
      <c r="N53" t="n">
        <v>79.44</v>
      </c>
      <c r="O53" t="n">
        <v>35763.64</v>
      </c>
      <c r="P53" t="n">
        <v>137.47</v>
      </c>
      <c r="Q53" t="n">
        <v>446.27</v>
      </c>
      <c r="R53" t="n">
        <v>38.26</v>
      </c>
      <c r="S53" t="n">
        <v>28.73</v>
      </c>
      <c r="T53" t="n">
        <v>4088.11</v>
      </c>
      <c r="U53" t="n">
        <v>0.75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144.7478529026969</v>
      </c>
      <c r="AB53" t="n">
        <v>198.050398165963</v>
      </c>
      <c r="AC53" t="n">
        <v>179.1487461305392</v>
      </c>
      <c r="AD53" t="n">
        <v>144747.8529026969</v>
      </c>
      <c r="AE53" t="n">
        <v>198050.398165963</v>
      </c>
      <c r="AF53" t="n">
        <v>6.677462450436238e-06</v>
      </c>
      <c r="AG53" t="n">
        <v>4.729938271604938</v>
      </c>
      <c r="AH53" t="n">
        <v>179148.7461305392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8.212400000000001</v>
      </c>
      <c r="E54" t="n">
        <v>12.18</v>
      </c>
      <c r="F54" t="n">
        <v>8.92</v>
      </c>
      <c r="G54" t="n">
        <v>66.89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136.32</v>
      </c>
      <c r="Q54" t="n">
        <v>446.27</v>
      </c>
      <c r="R54" t="n">
        <v>37.11</v>
      </c>
      <c r="S54" t="n">
        <v>28.73</v>
      </c>
      <c r="T54" t="n">
        <v>3520.79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143.9503388712086</v>
      </c>
      <c r="AB54" t="n">
        <v>196.9592042842453</v>
      </c>
      <c r="AC54" t="n">
        <v>178.1616942613922</v>
      </c>
      <c r="AD54" t="n">
        <v>143950.3388712086</v>
      </c>
      <c r="AE54" t="n">
        <v>196959.2042842453</v>
      </c>
      <c r="AF54" t="n">
        <v>6.724792464126084e-06</v>
      </c>
      <c r="AG54" t="n">
        <v>4.699074074074074</v>
      </c>
      <c r="AH54" t="n">
        <v>178161.6942613922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8.2143</v>
      </c>
      <c r="E55" t="n">
        <v>12.17</v>
      </c>
      <c r="F55" t="n">
        <v>8.92</v>
      </c>
      <c r="G55" t="n">
        <v>66.87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135.98</v>
      </c>
      <c r="Q55" t="n">
        <v>446.27</v>
      </c>
      <c r="R55" t="n">
        <v>37.04</v>
      </c>
      <c r="S55" t="n">
        <v>28.73</v>
      </c>
      <c r="T55" t="n">
        <v>3485.61</v>
      </c>
      <c r="U55" t="n">
        <v>0.78</v>
      </c>
      <c r="V55" t="n">
        <v>0.91</v>
      </c>
      <c r="W55" t="n">
        <v>0.09</v>
      </c>
      <c r="X55" t="n">
        <v>0.2</v>
      </c>
      <c r="Y55" t="n">
        <v>1</v>
      </c>
      <c r="Z55" t="n">
        <v>10</v>
      </c>
      <c r="AA55" t="n">
        <v>143.8375160916715</v>
      </c>
      <c r="AB55" t="n">
        <v>196.8048351798929</v>
      </c>
      <c r="AC55" t="n">
        <v>178.0220579277007</v>
      </c>
      <c r="AD55" t="n">
        <v>143837.5160916715</v>
      </c>
      <c r="AE55" t="n">
        <v>196804.8351798929</v>
      </c>
      <c r="AF55" t="n">
        <v>6.726348295025922e-06</v>
      </c>
      <c r="AG55" t="n">
        <v>4.695216049382716</v>
      </c>
      <c r="AH55" t="n">
        <v>178022.0579277007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8.213200000000001</v>
      </c>
      <c r="E56" t="n">
        <v>12.18</v>
      </c>
      <c r="F56" t="n">
        <v>8.92</v>
      </c>
      <c r="G56" t="n">
        <v>66.89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135.99</v>
      </c>
      <c r="Q56" t="n">
        <v>446.27</v>
      </c>
      <c r="R56" t="n">
        <v>37.04</v>
      </c>
      <c r="S56" t="n">
        <v>28.73</v>
      </c>
      <c r="T56" t="n">
        <v>3486.8</v>
      </c>
      <c r="U56" t="n">
        <v>0.78</v>
      </c>
      <c r="V56" t="n">
        <v>0.91</v>
      </c>
      <c r="W56" t="n">
        <v>0.09</v>
      </c>
      <c r="X56" t="n">
        <v>0.2</v>
      </c>
      <c r="Y56" t="n">
        <v>1</v>
      </c>
      <c r="Z56" t="n">
        <v>10</v>
      </c>
      <c r="AA56" t="n">
        <v>143.8478063461709</v>
      </c>
      <c r="AB56" t="n">
        <v>196.8189147600731</v>
      </c>
      <c r="AC56" t="n">
        <v>178.0347937725093</v>
      </c>
      <c r="AD56" t="n">
        <v>143847.8063461709</v>
      </c>
      <c r="AE56" t="n">
        <v>196818.9147600731</v>
      </c>
      <c r="AF56" t="n">
        <v>6.725447550820754e-06</v>
      </c>
      <c r="AG56" t="n">
        <v>4.699074074074074</v>
      </c>
      <c r="AH56" t="n">
        <v>178034.7937725093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8.2241</v>
      </c>
      <c r="E57" t="n">
        <v>12.16</v>
      </c>
      <c r="F57" t="n">
        <v>8.9</v>
      </c>
      <c r="G57" t="n">
        <v>66.76000000000001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135.54</v>
      </c>
      <c r="Q57" t="n">
        <v>446.3</v>
      </c>
      <c r="R57" t="n">
        <v>36.47</v>
      </c>
      <c r="S57" t="n">
        <v>28.73</v>
      </c>
      <c r="T57" t="n">
        <v>3197.82</v>
      </c>
      <c r="U57" t="n">
        <v>0.79</v>
      </c>
      <c r="V57" t="n">
        <v>0.91</v>
      </c>
      <c r="W57" t="n">
        <v>0.09</v>
      </c>
      <c r="X57" t="n">
        <v>0.18</v>
      </c>
      <c r="Y57" t="n">
        <v>1</v>
      </c>
      <c r="Z57" t="n">
        <v>10</v>
      </c>
      <c r="AA57" t="n">
        <v>143.6096020969354</v>
      </c>
      <c r="AB57" t="n">
        <v>196.4929931974393</v>
      </c>
      <c r="AC57" t="n">
        <v>177.7399777063794</v>
      </c>
      <c r="AD57" t="n">
        <v>143609.6020969354</v>
      </c>
      <c r="AE57" t="n">
        <v>196492.9931974393</v>
      </c>
      <c r="AF57" t="n">
        <v>6.73437310703562e-06</v>
      </c>
      <c r="AG57" t="n">
        <v>4.691358024691358</v>
      </c>
      <c r="AH57" t="n">
        <v>177739.9777063794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8.2273</v>
      </c>
      <c r="E58" t="n">
        <v>12.15</v>
      </c>
      <c r="F58" t="n">
        <v>8.9</v>
      </c>
      <c r="G58" t="n">
        <v>66.73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135.07</v>
      </c>
      <c r="Q58" t="n">
        <v>446.27</v>
      </c>
      <c r="R58" t="n">
        <v>36.17</v>
      </c>
      <c r="S58" t="n">
        <v>28.73</v>
      </c>
      <c r="T58" t="n">
        <v>3051.15</v>
      </c>
      <c r="U58" t="n">
        <v>0.79</v>
      </c>
      <c r="V58" t="n">
        <v>0.92</v>
      </c>
      <c r="W58" t="n">
        <v>0.1</v>
      </c>
      <c r="X58" t="n">
        <v>0.18</v>
      </c>
      <c r="Y58" t="n">
        <v>1</v>
      </c>
      <c r="Z58" t="n">
        <v>10</v>
      </c>
      <c r="AA58" t="n">
        <v>143.4501890250045</v>
      </c>
      <c r="AB58" t="n">
        <v>196.2748771996153</v>
      </c>
      <c r="AC58" t="n">
        <v>177.5426783932599</v>
      </c>
      <c r="AD58" t="n">
        <v>143450.1890250045</v>
      </c>
      <c r="AE58" t="n">
        <v>196274.8771996153</v>
      </c>
      <c r="AF58" t="n">
        <v>6.736993453814295e-06</v>
      </c>
      <c r="AG58" t="n">
        <v>4.6875</v>
      </c>
      <c r="AH58" t="n">
        <v>177542.6783932599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8.241899999999999</v>
      </c>
      <c r="E59" t="n">
        <v>12.13</v>
      </c>
      <c r="F59" t="n">
        <v>8.880000000000001</v>
      </c>
      <c r="G59" t="n">
        <v>66.56999999999999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133.98</v>
      </c>
      <c r="Q59" t="n">
        <v>446.27</v>
      </c>
      <c r="R59" t="n">
        <v>35.64</v>
      </c>
      <c r="S59" t="n">
        <v>28.73</v>
      </c>
      <c r="T59" t="n">
        <v>2786.6</v>
      </c>
      <c r="U59" t="n">
        <v>0.8100000000000001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143.0007647912361</v>
      </c>
      <c r="AB59" t="n">
        <v>195.6599551357758</v>
      </c>
      <c r="AC59" t="n">
        <v>176.9864436281445</v>
      </c>
      <c r="AD59" t="n">
        <v>143000.7647912361</v>
      </c>
      <c r="AE59" t="n">
        <v>195659.9551357758</v>
      </c>
      <c r="AF59" t="n">
        <v>6.748948785992008e-06</v>
      </c>
      <c r="AG59" t="n">
        <v>4.679783950617284</v>
      </c>
      <c r="AH59" t="n">
        <v>176986.4436281445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8.213900000000001</v>
      </c>
      <c r="E60" t="n">
        <v>12.17</v>
      </c>
      <c r="F60" t="n">
        <v>8.92</v>
      </c>
      <c r="G60" t="n">
        <v>66.88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134.4</v>
      </c>
      <c r="Q60" t="n">
        <v>446.28</v>
      </c>
      <c r="R60" t="n">
        <v>37.11</v>
      </c>
      <c r="S60" t="n">
        <v>28.73</v>
      </c>
      <c r="T60" t="n">
        <v>3521.44</v>
      </c>
      <c r="U60" t="n">
        <v>0.77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143.3749433477252</v>
      </c>
      <c r="AB60" t="n">
        <v>196.1719227443568</v>
      </c>
      <c r="AC60" t="n">
        <v>177.4495497667137</v>
      </c>
      <c r="AD60" t="n">
        <v>143374.9433477252</v>
      </c>
      <c r="AE60" t="n">
        <v>196171.9227443568</v>
      </c>
      <c r="AF60" t="n">
        <v>6.726020751678589e-06</v>
      </c>
      <c r="AG60" t="n">
        <v>4.695216049382716</v>
      </c>
      <c r="AH60" t="n">
        <v>177449.5497667138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8.194900000000001</v>
      </c>
      <c r="E61" t="n">
        <v>12.2</v>
      </c>
      <c r="F61" t="n">
        <v>8.949999999999999</v>
      </c>
      <c r="G61" t="n">
        <v>67.09</v>
      </c>
      <c r="H61" t="n">
        <v>0.96</v>
      </c>
      <c r="I61" t="n">
        <v>8</v>
      </c>
      <c r="J61" t="n">
        <v>292.15</v>
      </c>
      <c r="K61" t="n">
        <v>59.89</v>
      </c>
      <c r="L61" t="n">
        <v>15.75</v>
      </c>
      <c r="M61" t="n">
        <v>6</v>
      </c>
      <c r="N61" t="n">
        <v>81.51000000000001</v>
      </c>
      <c r="O61" t="n">
        <v>36265.48</v>
      </c>
      <c r="P61" t="n">
        <v>134.23</v>
      </c>
      <c r="Q61" t="n">
        <v>446.27</v>
      </c>
      <c r="R61" t="n">
        <v>38.08</v>
      </c>
      <c r="S61" t="n">
        <v>28.73</v>
      </c>
      <c r="T61" t="n">
        <v>4005.29</v>
      </c>
      <c r="U61" t="n">
        <v>0.75</v>
      </c>
      <c r="V61" t="n">
        <v>0.91</v>
      </c>
      <c r="W61" t="n">
        <v>0.09</v>
      </c>
      <c r="X61" t="n">
        <v>0.23</v>
      </c>
      <c r="Y61" t="n">
        <v>1</v>
      </c>
      <c r="Z61" t="n">
        <v>10</v>
      </c>
      <c r="AA61" t="n">
        <v>143.5007713070252</v>
      </c>
      <c r="AB61" t="n">
        <v>196.3440861094087</v>
      </c>
      <c r="AC61" t="n">
        <v>177.605282101838</v>
      </c>
      <c r="AD61" t="n">
        <v>143500.7713070252</v>
      </c>
      <c r="AE61" t="n">
        <v>196344.0861094087</v>
      </c>
      <c r="AF61" t="n">
        <v>6.710462442680196e-06</v>
      </c>
      <c r="AG61" t="n">
        <v>4.706790123456789</v>
      </c>
      <c r="AH61" t="n">
        <v>177605.282101838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8.268800000000001</v>
      </c>
      <c r="E62" t="n">
        <v>12.09</v>
      </c>
      <c r="F62" t="n">
        <v>8.890000000000001</v>
      </c>
      <c r="G62" t="n">
        <v>76.17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133.3</v>
      </c>
      <c r="Q62" t="n">
        <v>446.27</v>
      </c>
      <c r="R62" t="n">
        <v>36.01</v>
      </c>
      <c r="S62" t="n">
        <v>28.73</v>
      </c>
      <c r="T62" t="n">
        <v>2977.29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142.6426535517679</v>
      </c>
      <c r="AB62" t="n">
        <v>195.1699715391827</v>
      </c>
      <c r="AC62" t="n">
        <v>176.5432233783138</v>
      </c>
      <c r="AD62" t="n">
        <v>142642.6535517679</v>
      </c>
      <c r="AE62" t="n">
        <v>195169.9715391827</v>
      </c>
      <c r="AF62" t="n">
        <v>6.770976076100259e-06</v>
      </c>
      <c r="AG62" t="n">
        <v>4.664351851851851</v>
      </c>
      <c r="AH62" t="n">
        <v>176543.2233783138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8.2654</v>
      </c>
      <c r="E63" t="n">
        <v>12.1</v>
      </c>
      <c r="F63" t="n">
        <v>8.890000000000001</v>
      </c>
      <c r="G63" t="n">
        <v>76.20999999999999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133.29</v>
      </c>
      <c r="Q63" t="n">
        <v>446.27</v>
      </c>
      <c r="R63" t="n">
        <v>36.23</v>
      </c>
      <c r="S63" t="n">
        <v>28.73</v>
      </c>
      <c r="T63" t="n">
        <v>3086.6</v>
      </c>
      <c r="U63" t="n">
        <v>0.79</v>
      </c>
      <c r="V63" t="n">
        <v>0.92</v>
      </c>
      <c r="W63" t="n">
        <v>0.09</v>
      </c>
      <c r="X63" t="n">
        <v>0.17</v>
      </c>
      <c r="Y63" t="n">
        <v>1</v>
      </c>
      <c r="Z63" t="n">
        <v>10</v>
      </c>
      <c r="AA63" t="n">
        <v>142.6617964590934</v>
      </c>
      <c r="AB63" t="n">
        <v>195.196163709511</v>
      </c>
      <c r="AC63" t="n">
        <v>176.5669158046669</v>
      </c>
      <c r="AD63" t="n">
        <v>142661.7964590934</v>
      </c>
      <c r="AE63" t="n">
        <v>195196.163709511</v>
      </c>
      <c r="AF63" t="n">
        <v>6.768191957647914e-06</v>
      </c>
      <c r="AG63" t="n">
        <v>4.66820987654321</v>
      </c>
      <c r="AH63" t="n">
        <v>176566.9158046669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8.2669</v>
      </c>
      <c r="E64" t="n">
        <v>12.1</v>
      </c>
      <c r="F64" t="n">
        <v>8.890000000000001</v>
      </c>
      <c r="G64" t="n">
        <v>76.2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133.1</v>
      </c>
      <c r="Q64" t="n">
        <v>446.29</v>
      </c>
      <c r="R64" t="n">
        <v>36.06</v>
      </c>
      <c r="S64" t="n">
        <v>28.73</v>
      </c>
      <c r="T64" t="n">
        <v>2999.37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142.5964700367593</v>
      </c>
      <c r="AB64" t="n">
        <v>195.1067812164751</v>
      </c>
      <c r="AC64" t="n">
        <v>176.4860638513172</v>
      </c>
      <c r="AD64" t="n">
        <v>142596.4700367593</v>
      </c>
      <c r="AE64" t="n">
        <v>195106.7812164751</v>
      </c>
      <c r="AF64" t="n">
        <v>6.769420245200418e-06</v>
      </c>
      <c r="AG64" t="n">
        <v>4.66820987654321</v>
      </c>
      <c r="AH64" t="n">
        <v>176486.0638513172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8.267099999999999</v>
      </c>
      <c r="E65" t="n">
        <v>12.1</v>
      </c>
      <c r="F65" t="n">
        <v>8.890000000000001</v>
      </c>
      <c r="G65" t="n">
        <v>76.19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133.12</v>
      </c>
      <c r="Q65" t="n">
        <v>446.27</v>
      </c>
      <c r="R65" t="n">
        <v>36.16</v>
      </c>
      <c r="S65" t="n">
        <v>28.73</v>
      </c>
      <c r="T65" t="n">
        <v>3049.4</v>
      </c>
      <c r="U65" t="n">
        <v>0.79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142.6010244979288</v>
      </c>
      <c r="AB65" t="n">
        <v>195.113012831176</v>
      </c>
      <c r="AC65" t="n">
        <v>176.4917007294572</v>
      </c>
      <c r="AD65" t="n">
        <v>142601.0244979289</v>
      </c>
      <c r="AE65" t="n">
        <v>195113.012831176</v>
      </c>
      <c r="AF65" t="n">
        <v>6.769584016874085e-06</v>
      </c>
      <c r="AG65" t="n">
        <v>4.66820987654321</v>
      </c>
      <c r="AH65" t="n">
        <v>176491.7007294572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8.2599</v>
      </c>
      <c r="E66" t="n">
        <v>12.11</v>
      </c>
      <c r="F66" t="n">
        <v>8.9</v>
      </c>
      <c r="G66" t="n">
        <v>76.28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133.15</v>
      </c>
      <c r="Q66" t="n">
        <v>446.33</v>
      </c>
      <c r="R66" t="n">
        <v>36.44</v>
      </c>
      <c r="S66" t="n">
        <v>28.73</v>
      </c>
      <c r="T66" t="n">
        <v>3189.18</v>
      </c>
      <c r="U66" t="n">
        <v>0.79</v>
      </c>
      <c r="V66" t="n">
        <v>0.92</v>
      </c>
      <c r="W66" t="n">
        <v>0.09</v>
      </c>
      <c r="X66" t="n">
        <v>0.18</v>
      </c>
      <c r="Y66" t="n">
        <v>1</v>
      </c>
      <c r="Z66" t="n">
        <v>10</v>
      </c>
      <c r="AA66" t="n">
        <v>142.6730460962935</v>
      </c>
      <c r="AB66" t="n">
        <v>195.211555959427</v>
      </c>
      <c r="AC66" t="n">
        <v>176.5808390398541</v>
      </c>
      <c r="AD66" t="n">
        <v>142673.0460962935</v>
      </c>
      <c r="AE66" t="n">
        <v>195211.555959427</v>
      </c>
      <c r="AF66" t="n">
        <v>6.763688236622065e-06</v>
      </c>
      <c r="AG66" t="n">
        <v>4.672067901234567</v>
      </c>
      <c r="AH66" t="n">
        <v>176580.8390398541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8.2677</v>
      </c>
      <c r="E67" t="n">
        <v>12.1</v>
      </c>
      <c r="F67" t="n">
        <v>8.890000000000001</v>
      </c>
      <c r="G67" t="n">
        <v>76.19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132.69</v>
      </c>
      <c r="Q67" t="n">
        <v>446.27</v>
      </c>
      <c r="R67" t="n">
        <v>36.09</v>
      </c>
      <c r="S67" t="n">
        <v>28.73</v>
      </c>
      <c r="T67" t="n">
        <v>3014.33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142.4713410529149</v>
      </c>
      <c r="AB67" t="n">
        <v>194.9355742204781</v>
      </c>
      <c r="AC67" t="n">
        <v>176.3311966107276</v>
      </c>
      <c r="AD67" t="n">
        <v>142471.3410529149</v>
      </c>
      <c r="AE67" t="n">
        <v>194935.5742204781</v>
      </c>
      <c r="AF67" t="n">
        <v>6.770075331895087e-06</v>
      </c>
      <c r="AG67" t="n">
        <v>4.66820987654321</v>
      </c>
      <c r="AH67" t="n">
        <v>176331.1966107276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8.261799999999999</v>
      </c>
      <c r="E68" t="n">
        <v>12.1</v>
      </c>
      <c r="F68" t="n">
        <v>8.9</v>
      </c>
      <c r="G68" t="n">
        <v>76.26000000000001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132.27</v>
      </c>
      <c r="Q68" t="n">
        <v>446.27</v>
      </c>
      <c r="R68" t="n">
        <v>36.41</v>
      </c>
      <c r="S68" t="n">
        <v>28.73</v>
      </c>
      <c r="T68" t="n">
        <v>3176.9</v>
      </c>
      <c r="U68" t="n">
        <v>0.79</v>
      </c>
      <c r="V68" t="n">
        <v>0.92</v>
      </c>
      <c r="W68" t="n">
        <v>0.09</v>
      </c>
      <c r="X68" t="n">
        <v>0.18</v>
      </c>
      <c r="Y68" t="n">
        <v>1</v>
      </c>
      <c r="Z68" t="n">
        <v>10</v>
      </c>
      <c r="AA68" t="n">
        <v>142.4030803070284</v>
      </c>
      <c r="AB68" t="n">
        <v>194.8421768565047</v>
      </c>
      <c r="AC68" t="n">
        <v>176.2467129600878</v>
      </c>
      <c r="AD68" t="n">
        <v>142403.0803070284</v>
      </c>
      <c r="AE68" t="n">
        <v>194842.1768565047</v>
      </c>
      <c r="AF68" t="n">
        <v>6.765244067521903e-06</v>
      </c>
      <c r="AG68" t="n">
        <v>4.66820987654321</v>
      </c>
      <c r="AH68" t="n">
        <v>176246.7129600878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8.271699999999999</v>
      </c>
      <c r="E69" t="n">
        <v>12.09</v>
      </c>
      <c r="F69" t="n">
        <v>8.880000000000001</v>
      </c>
      <c r="G69" t="n">
        <v>76.14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131.6</v>
      </c>
      <c r="Q69" t="n">
        <v>446.27</v>
      </c>
      <c r="R69" t="n">
        <v>35.86</v>
      </c>
      <c r="S69" t="n">
        <v>28.73</v>
      </c>
      <c r="T69" t="n">
        <v>2899.05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142.1102795330697</v>
      </c>
      <c r="AB69" t="n">
        <v>194.4415539201161</v>
      </c>
      <c r="AC69" t="n">
        <v>175.8843249144701</v>
      </c>
      <c r="AD69" t="n">
        <v>142110.2795330697</v>
      </c>
      <c r="AE69" t="n">
        <v>194441.5539201161</v>
      </c>
      <c r="AF69" t="n">
        <v>6.773350765368432e-06</v>
      </c>
      <c r="AG69" t="n">
        <v>4.664351851851851</v>
      </c>
      <c r="AH69" t="n">
        <v>175884.3249144701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8.2715</v>
      </c>
      <c r="E70" t="n">
        <v>12.09</v>
      </c>
      <c r="F70" t="n">
        <v>8.880000000000001</v>
      </c>
      <c r="G70" t="n">
        <v>76.14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131.69</v>
      </c>
      <c r="Q70" t="n">
        <v>446.27</v>
      </c>
      <c r="R70" t="n">
        <v>35.85</v>
      </c>
      <c r="S70" t="n">
        <v>28.73</v>
      </c>
      <c r="T70" t="n">
        <v>2893.98</v>
      </c>
      <c r="U70" t="n">
        <v>0.8</v>
      </c>
      <c r="V70" t="n">
        <v>0.92</v>
      </c>
      <c r="W70" t="n">
        <v>0.09</v>
      </c>
      <c r="X70" t="n">
        <v>0.16</v>
      </c>
      <c r="Y70" t="n">
        <v>1</v>
      </c>
      <c r="Z70" t="n">
        <v>10</v>
      </c>
      <c r="AA70" t="n">
        <v>142.1378805587218</v>
      </c>
      <c r="AB70" t="n">
        <v>194.4793188610847</v>
      </c>
      <c r="AC70" t="n">
        <v>175.9184856224761</v>
      </c>
      <c r="AD70" t="n">
        <v>142137.8805587218</v>
      </c>
      <c r="AE70" t="n">
        <v>194479.3188610847</v>
      </c>
      <c r="AF70" t="n">
        <v>6.773186993694766e-06</v>
      </c>
      <c r="AG70" t="n">
        <v>4.664351851851851</v>
      </c>
      <c r="AH70" t="n">
        <v>175918.4856224761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8.2821</v>
      </c>
      <c r="E71" t="n">
        <v>12.07</v>
      </c>
      <c r="F71" t="n">
        <v>8.869999999999999</v>
      </c>
      <c r="G71" t="n">
        <v>76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130.19</v>
      </c>
      <c r="Q71" t="n">
        <v>446.27</v>
      </c>
      <c r="R71" t="n">
        <v>35.31</v>
      </c>
      <c r="S71" t="n">
        <v>28.73</v>
      </c>
      <c r="T71" t="n">
        <v>2627.01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141.6153484068601</v>
      </c>
      <c r="AB71" t="n">
        <v>193.7643673184163</v>
      </c>
      <c r="AC71" t="n">
        <v>175.271768051599</v>
      </c>
      <c r="AD71" t="n">
        <v>141615.3484068601</v>
      </c>
      <c r="AE71" t="n">
        <v>193764.3673184163</v>
      </c>
      <c r="AF71" t="n">
        <v>6.781866892399133e-06</v>
      </c>
      <c r="AG71" t="n">
        <v>4.656635802469136</v>
      </c>
      <c r="AH71" t="n">
        <v>175271.768051599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8.349</v>
      </c>
      <c r="E72" t="n">
        <v>11.98</v>
      </c>
      <c r="F72" t="n">
        <v>8.82</v>
      </c>
      <c r="G72" t="n">
        <v>88.20999999999999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129.21</v>
      </c>
      <c r="Q72" t="n">
        <v>446.27</v>
      </c>
      <c r="R72" t="n">
        <v>33.82</v>
      </c>
      <c r="S72" t="n">
        <v>28.73</v>
      </c>
      <c r="T72" t="n">
        <v>1884.88</v>
      </c>
      <c r="U72" t="n">
        <v>0.85</v>
      </c>
      <c r="V72" t="n">
        <v>0.92</v>
      </c>
      <c r="W72" t="n">
        <v>0.09</v>
      </c>
      <c r="X72" t="n">
        <v>0.1</v>
      </c>
      <c r="Y72" t="n">
        <v>1</v>
      </c>
      <c r="Z72" t="n">
        <v>10</v>
      </c>
      <c r="AA72" t="n">
        <v>140.8281291680518</v>
      </c>
      <c r="AB72" t="n">
        <v>192.6872592262175</v>
      </c>
      <c r="AC72" t="n">
        <v>174.2974576439886</v>
      </c>
      <c r="AD72" t="n">
        <v>140828.1291680518</v>
      </c>
      <c r="AE72" t="n">
        <v>192687.2592262175</v>
      </c>
      <c r="AF72" t="n">
        <v>6.836648517240841e-06</v>
      </c>
      <c r="AG72" t="n">
        <v>4.621913580246914</v>
      </c>
      <c r="AH72" t="n">
        <v>174297.4576439886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8.331799999999999</v>
      </c>
      <c r="E73" t="n">
        <v>12</v>
      </c>
      <c r="F73" t="n">
        <v>8.85</v>
      </c>
      <c r="G73" t="n">
        <v>88.45999999999999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129.61</v>
      </c>
      <c r="Q73" t="n">
        <v>446.27</v>
      </c>
      <c r="R73" t="n">
        <v>34.73</v>
      </c>
      <c r="S73" t="n">
        <v>28.73</v>
      </c>
      <c r="T73" t="n">
        <v>2339.38</v>
      </c>
      <c r="U73" t="n">
        <v>0.83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141.1003492860942</v>
      </c>
      <c r="AB73" t="n">
        <v>193.059722801227</v>
      </c>
      <c r="AC73" t="n">
        <v>174.6343738181553</v>
      </c>
      <c r="AD73" t="n">
        <v>141100.3492860942</v>
      </c>
      <c r="AE73" t="n">
        <v>193059.722801227</v>
      </c>
      <c r="AF73" t="n">
        <v>6.822564153305453e-06</v>
      </c>
      <c r="AG73" t="n">
        <v>4.62962962962963</v>
      </c>
      <c r="AH73" t="n">
        <v>174634.3738181553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8.3095</v>
      </c>
      <c r="E74" t="n">
        <v>12.03</v>
      </c>
      <c r="F74" t="n">
        <v>8.880000000000001</v>
      </c>
      <c r="G74" t="n">
        <v>88.78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130.16</v>
      </c>
      <c r="Q74" t="n">
        <v>446.29</v>
      </c>
      <c r="R74" t="n">
        <v>35.9</v>
      </c>
      <c r="S74" t="n">
        <v>28.73</v>
      </c>
      <c r="T74" t="n">
        <v>2924.06</v>
      </c>
      <c r="U74" t="n">
        <v>0.8</v>
      </c>
      <c r="V74" t="n">
        <v>0.92</v>
      </c>
      <c r="W74" t="n">
        <v>0.09</v>
      </c>
      <c r="X74" t="n">
        <v>0.16</v>
      </c>
      <c r="Y74" t="n">
        <v>1</v>
      </c>
      <c r="Z74" t="n">
        <v>10</v>
      </c>
      <c r="AA74" t="n">
        <v>141.4495053911151</v>
      </c>
      <c r="AB74" t="n">
        <v>193.5374535877966</v>
      </c>
      <c r="AC74" t="n">
        <v>175.0665106489541</v>
      </c>
      <c r="AD74" t="n">
        <v>141449.5053911151</v>
      </c>
      <c r="AE74" t="n">
        <v>193537.4535877966</v>
      </c>
      <c r="AF74" t="n">
        <v>6.804303611691551e-06</v>
      </c>
      <c r="AG74" t="n">
        <v>4.641203703703704</v>
      </c>
      <c r="AH74" t="n">
        <v>175066.5106489541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8.3177</v>
      </c>
      <c r="E75" t="n">
        <v>12.02</v>
      </c>
      <c r="F75" t="n">
        <v>8.869999999999999</v>
      </c>
      <c r="G75" t="n">
        <v>88.66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130.4</v>
      </c>
      <c r="Q75" t="n">
        <v>446.31</v>
      </c>
      <c r="R75" t="n">
        <v>35.37</v>
      </c>
      <c r="S75" t="n">
        <v>28.73</v>
      </c>
      <c r="T75" t="n">
        <v>2659.62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141.4511858838469</v>
      </c>
      <c r="AB75" t="n">
        <v>193.5397529120903</v>
      </c>
      <c r="AC75" t="n">
        <v>175.0685905289644</v>
      </c>
      <c r="AD75" t="n">
        <v>141451.1858838469</v>
      </c>
      <c r="AE75" t="n">
        <v>193539.7529120903</v>
      </c>
      <c r="AF75" t="n">
        <v>6.811018250311908e-06</v>
      </c>
      <c r="AG75" t="n">
        <v>4.637345679012346</v>
      </c>
      <c r="AH75" t="n">
        <v>175068.5905289644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8.326599999999999</v>
      </c>
      <c r="E76" t="n">
        <v>12.01</v>
      </c>
      <c r="F76" t="n">
        <v>8.85</v>
      </c>
      <c r="G76" t="n">
        <v>88.53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130.01</v>
      </c>
      <c r="Q76" t="n">
        <v>446.27</v>
      </c>
      <c r="R76" t="n">
        <v>34.94</v>
      </c>
      <c r="S76" t="n">
        <v>28.73</v>
      </c>
      <c r="T76" t="n">
        <v>2442.65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141.2490798279249</v>
      </c>
      <c r="AB76" t="n">
        <v>193.263222490088</v>
      </c>
      <c r="AC76" t="n">
        <v>174.818451782325</v>
      </c>
      <c r="AD76" t="n">
        <v>141249.0798279249</v>
      </c>
      <c r="AE76" t="n">
        <v>193263.222490088</v>
      </c>
      <c r="AF76" t="n">
        <v>6.818306089790104e-06</v>
      </c>
      <c r="AG76" t="n">
        <v>4.633487654320988</v>
      </c>
      <c r="AH76" t="n">
        <v>174818.451782325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8.3172</v>
      </c>
      <c r="E77" t="n">
        <v>12.02</v>
      </c>
      <c r="F77" t="n">
        <v>8.869999999999999</v>
      </c>
      <c r="G77" t="n">
        <v>88.67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130.27</v>
      </c>
      <c r="Q77" t="n">
        <v>446.34</v>
      </c>
      <c r="R77" t="n">
        <v>35.42</v>
      </c>
      <c r="S77" t="n">
        <v>28.73</v>
      </c>
      <c r="T77" t="n">
        <v>2685.33</v>
      </c>
      <c r="U77" t="n">
        <v>0.8100000000000001</v>
      </c>
      <c r="V77" t="n">
        <v>0.92</v>
      </c>
      <c r="W77" t="n">
        <v>0.09</v>
      </c>
      <c r="X77" t="n">
        <v>0.15</v>
      </c>
      <c r="Y77" t="n">
        <v>1</v>
      </c>
      <c r="Z77" t="n">
        <v>10</v>
      </c>
      <c r="AA77" t="n">
        <v>141.4165354044701</v>
      </c>
      <c r="AB77" t="n">
        <v>193.4923425975358</v>
      </c>
      <c r="AC77" t="n">
        <v>175.0257049882901</v>
      </c>
      <c r="AD77" t="n">
        <v>141416.5354044701</v>
      </c>
      <c r="AE77" t="n">
        <v>193492.3425975358</v>
      </c>
      <c r="AF77" t="n">
        <v>6.810608821127741e-06</v>
      </c>
      <c r="AG77" t="n">
        <v>4.637345679012346</v>
      </c>
      <c r="AH77" t="n">
        <v>175025.7049882901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8.3195</v>
      </c>
      <c r="E78" t="n">
        <v>12.02</v>
      </c>
      <c r="F78" t="n">
        <v>8.859999999999999</v>
      </c>
      <c r="G78" t="n">
        <v>88.64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130.35</v>
      </c>
      <c r="Q78" t="n">
        <v>446.27</v>
      </c>
      <c r="R78" t="n">
        <v>35.25</v>
      </c>
      <c r="S78" t="n">
        <v>28.73</v>
      </c>
      <c r="T78" t="n">
        <v>2602.07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141.4089106478408</v>
      </c>
      <c r="AB78" t="n">
        <v>193.481910069135</v>
      </c>
      <c r="AC78" t="n">
        <v>175.0162681257578</v>
      </c>
      <c r="AD78" t="n">
        <v>141408.9106478408</v>
      </c>
      <c r="AE78" t="n">
        <v>193481.910069135</v>
      </c>
      <c r="AF78" t="n">
        <v>6.812492195374915e-06</v>
      </c>
      <c r="AG78" t="n">
        <v>4.637345679012346</v>
      </c>
      <c r="AH78" t="n">
        <v>175016.2681257577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8.3218</v>
      </c>
      <c r="E79" t="n">
        <v>12.02</v>
      </c>
      <c r="F79" t="n">
        <v>8.859999999999999</v>
      </c>
      <c r="G79" t="n">
        <v>88.59999999999999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130.12</v>
      </c>
      <c r="Q79" t="n">
        <v>446.27</v>
      </c>
      <c r="R79" t="n">
        <v>35.19</v>
      </c>
      <c r="S79" t="n">
        <v>28.73</v>
      </c>
      <c r="T79" t="n">
        <v>2571.13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141.327576480826</v>
      </c>
      <c r="AB79" t="n">
        <v>193.3706250736153</v>
      </c>
      <c r="AC79" t="n">
        <v>174.9156040140209</v>
      </c>
      <c r="AD79" t="n">
        <v>141327.576480826</v>
      </c>
      <c r="AE79" t="n">
        <v>193370.6250736153</v>
      </c>
      <c r="AF79" t="n">
        <v>6.814375569622089e-06</v>
      </c>
      <c r="AG79" t="n">
        <v>4.637345679012346</v>
      </c>
      <c r="AH79" t="n">
        <v>174915.6040140209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8.3195</v>
      </c>
      <c r="E80" t="n">
        <v>12.02</v>
      </c>
      <c r="F80" t="n">
        <v>8.859999999999999</v>
      </c>
      <c r="G80" t="n">
        <v>88.64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130.28</v>
      </c>
      <c r="Q80" t="n">
        <v>446.27</v>
      </c>
      <c r="R80" t="n">
        <v>35.27</v>
      </c>
      <c r="S80" t="n">
        <v>28.73</v>
      </c>
      <c r="T80" t="n">
        <v>2608.25</v>
      </c>
      <c r="U80" t="n">
        <v>0.8100000000000001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141.3885602208153</v>
      </c>
      <c r="AB80" t="n">
        <v>193.4540657170812</v>
      </c>
      <c r="AC80" t="n">
        <v>174.9910811995842</v>
      </c>
      <c r="AD80" t="n">
        <v>141388.5602208153</v>
      </c>
      <c r="AE80" t="n">
        <v>193454.0657170812</v>
      </c>
      <c r="AF80" t="n">
        <v>6.812492195374915e-06</v>
      </c>
      <c r="AG80" t="n">
        <v>4.637345679012346</v>
      </c>
      <c r="AH80" t="n">
        <v>174991.0811995842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8.3225</v>
      </c>
      <c r="E81" t="n">
        <v>12.02</v>
      </c>
      <c r="F81" t="n">
        <v>8.859999999999999</v>
      </c>
      <c r="G81" t="n">
        <v>88.59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129.8</v>
      </c>
      <c r="Q81" t="n">
        <v>446.27</v>
      </c>
      <c r="R81" t="n">
        <v>35.18</v>
      </c>
      <c r="S81" t="n">
        <v>28.73</v>
      </c>
      <c r="T81" t="n">
        <v>2563.59</v>
      </c>
      <c r="U81" t="n">
        <v>0.82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141.2301776292777</v>
      </c>
      <c r="AB81" t="n">
        <v>193.2373596679928</v>
      </c>
      <c r="AC81" t="n">
        <v>174.7950572716719</v>
      </c>
      <c r="AD81" t="n">
        <v>141230.1776292777</v>
      </c>
      <c r="AE81" t="n">
        <v>193237.3596679929</v>
      </c>
      <c r="AF81" t="n">
        <v>6.814948770479923e-06</v>
      </c>
      <c r="AG81" t="n">
        <v>4.637345679012346</v>
      </c>
      <c r="AH81" t="n">
        <v>174795.0572716719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8.326000000000001</v>
      </c>
      <c r="E82" t="n">
        <v>12.01</v>
      </c>
      <c r="F82" t="n">
        <v>8.85</v>
      </c>
      <c r="G82" t="n">
        <v>88.54000000000001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129.04</v>
      </c>
      <c r="Q82" t="n">
        <v>446.31</v>
      </c>
      <c r="R82" t="n">
        <v>34.95</v>
      </c>
      <c r="S82" t="n">
        <v>28.73</v>
      </c>
      <c r="T82" t="n">
        <v>2449.17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140.9710669884781</v>
      </c>
      <c r="AB82" t="n">
        <v>192.8828330580963</v>
      </c>
      <c r="AC82" t="n">
        <v>174.4743661838426</v>
      </c>
      <c r="AD82" t="n">
        <v>140971.0669884781</v>
      </c>
      <c r="AE82" t="n">
        <v>192882.8330580963</v>
      </c>
      <c r="AF82" t="n">
        <v>6.817814774769101e-06</v>
      </c>
      <c r="AG82" t="n">
        <v>4.633487654320988</v>
      </c>
      <c r="AH82" t="n">
        <v>174474.3661838426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8.332000000000001</v>
      </c>
      <c r="E83" t="n">
        <v>12</v>
      </c>
      <c r="F83" t="n">
        <v>8.85</v>
      </c>
      <c r="G83" t="n">
        <v>88.45999999999999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127.91</v>
      </c>
      <c r="Q83" t="n">
        <v>446.28</v>
      </c>
      <c r="R83" t="n">
        <v>34.56</v>
      </c>
      <c r="S83" t="n">
        <v>28.73</v>
      </c>
      <c r="T83" t="n">
        <v>2256.73</v>
      </c>
      <c r="U83" t="n">
        <v>0.83</v>
      </c>
      <c r="V83" t="n">
        <v>0.92</v>
      </c>
      <c r="W83" t="n">
        <v>0.09</v>
      </c>
      <c r="X83" t="n">
        <v>0.12</v>
      </c>
      <c r="Y83" t="n">
        <v>1</v>
      </c>
      <c r="Z83" t="n">
        <v>10</v>
      </c>
      <c r="AA83" t="n">
        <v>140.6056152986575</v>
      </c>
      <c r="AB83" t="n">
        <v>192.3828059334933</v>
      </c>
      <c r="AC83" t="n">
        <v>174.022060946219</v>
      </c>
      <c r="AD83" t="n">
        <v>140605.6152986575</v>
      </c>
      <c r="AE83" t="n">
        <v>192382.8059334933</v>
      </c>
      <c r="AF83" t="n">
        <v>6.82272792497912e-06</v>
      </c>
      <c r="AG83" t="n">
        <v>4.62962962962963</v>
      </c>
      <c r="AH83" t="n">
        <v>174022.060946219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8.3405</v>
      </c>
      <c r="E84" t="n">
        <v>11.99</v>
      </c>
      <c r="F84" t="n">
        <v>8.83</v>
      </c>
      <c r="G84" t="n">
        <v>88.33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126.63</v>
      </c>
      <c r="Q84" t="n">
        <v>446.27</v>
      </c>
      <c r="R84" t="n">
        <v>34.27</v>
      </c>
      <c r="S84" t="n">
        <v>28.73</v>
      </c>
      <c r="T84" t="n">
        <v>2112.09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140.1491339803933</v>
      </c>
      <c r="AB84" t="n">
        <v>191.7582280553102</v>
      </c>
      <c r="AC84" t="n">
        <v>173.4570919041289</v>
      </c>
      <c r="AD84" t="n">
        <v>140149.1339803933</v>
      </c>
      <c r="AE84" t="n">
        <v>191758.2280553101</v>
      </c>
      <c r="AF84" t="n">
        <v>6.82968822110998e-06</v>
      </c>
      <c r="AG84" t="n">
        <v>4.625771604938271</v>
      </c>
      <c r="AH84" t="n">
        <v>173457.0919041289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8.322699999999999</v>
      </c>
      <c r="E85" t="n">
        <v>12.02</v>
      </c>
      <c r="F85" t="n">
        <v>8.859999999999999</v>
      </c>
      <c r="G85" t="n">
        <v>88.59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126.16</v>
      </c>
      <c r="Q85" t="n">
        <v>446.27</v>
      </c>
      <c r="R85" t="n">
        <v>35.2</v>
      </c>
      <c r="S85" t="n">
        <v>28.73</v>
      </c>
      <c r="T85" t="n">
        <v>2575.38</v>
      </c>
      <c r="U85" t="n">
        <v>0.82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140.1711069962096</v>
      </c>
      <c r="AB85" t="n">
        <v>191.788292504931</v>
      </c>
      <c r="AC85" t="n">
        <v>173.4842870448737</v>
      </c>
      <c r="AD85" t="n">
        <v>140171.1069962096</v>
      </c>
      <c r="AE85" t="n">
        <v>191788.292504931</v>
      </c>
      <c r="AF85" t="n">
        <v>6.815112542153591e-06</v>
      </c>
      <c r="AG85" t="n">
        <v>4.637345679012346</v>
      </c>
      <c r="AH85" t="n">
        <v>173484.2870448737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8.3081</v>
      </c>
      <c r="E86" t="n">
        <v>12.04</v>
      </c>
      <c r="F86" t="n">
        <v>8.880000000000001</v>
      </c>
      <c r="G86" t="n">
        <v>88.8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125.62</v>
      </c>
      <c r="Q86" t="n">
        <v>446.29</v>
      </c>
      <c r="R86" t="n">
        <v>35.92</v>
      </c>
      <c r="S86" t="n">
        <v>28.73</v>
      </c>
      <c r="T86" t="n">
        <v>2933.45</v>
      </c>
      <c r="U86" t="n">
        <v>0.8</v>
      </c>
      <c r="V86" t="n">
        <v>0.92</v>
      </c>
      <c r="W86" t="n">
        <v>0.09</v>
      </c>
      <c r="X86" t="n">
        <v>0.16</v>
      </c>
      <c r="Y86" t="n">
        <v>1</v>
      </c>
      <c r="Z86" t="n">
        <v>10</v>
      </c>
      <c r="AA86" t="n">
        <v>140.136663301977</v>
      </c>
      <c r="AB86" t="n">
        <v>191.7411651229334</v>
      </c>
      <c r="AC86" t="n">
        <v>173.4416574340702</v>
      </c>
      <c r="AD86" t="n">
        <v>140136.663301977</v>
      </c>
      <c r="AE86" t="n">
        <v>191741.1651229334</v>
      </c>
      <c r="AF86" t="n">
        <v>6.803157209975879e-06</v>
      </c>
      <c r="AG86" t="n">
        <v>4.645061728395062</v>
      </c>
      <c r="AH86" t="n">
        <v>173441.6574340702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8.3729</v>
      </c>
      <c r="E87" t="n">
        <v>11.94</v>
      </c>
      <c r="F87" t="n">
        <v>8.84</v>
      </c>
      <c r="G87" t="n">
        <v>106.05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124.12</v>
      </c>
      <c r="Q87" t="n">
        <v>446.28</v>
      </c>
      <c r="R87" t="n">
        <v>34.4</v>
      </c>
      <c r="S87" t="n">
        <v>28.73</v>
      </c>
      <c r="T87" t="n">
        <v>2180.72</v>
      </c>
      <c r="U87" t="n">
        <v>0.84</v>
      </c>
      <c r="V87" t="n">
        <v>0.92</v>
      </c>
      <c r="W87" t="n">
        <v>0.09</v>
      </c>
      <c r="X87" t="n">
        <v>0.12</v>
      </c>
      <c r="Y87" t="n">
        <v>1</v>
      </c>
      <c r="Z87" t="n">
        <v>10</v>
      </c>
      <c r="AA87" t="n">
        <v>128.5143534640191</v>
      </c>
      <c r="AB87" t="n">
        <v>175.8390080625248</v>
      </c>
      <c r="AC87" t="n">
        <v>159.0571799246843</v>
      </c>
      <c r="AD87" t="n">
        <v>128514.3534640191</v>
      </c>
      <c r="AE87" t="n">
        <v>175839.0080625248</v>
      </c>
      <c r="AF87" t="n">
        <v>6.85621923224408e-06</v>
      </c>
      <c r="AG87" t="n">
        <v>4.606481481481482</v>
      </c>
      <c r="AH87" t="n">
        <v>159057.1799246843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8.3805</v>
      </c>
      <c r="E88" t="n">
        <v>11.93</v>
      </c>
      <c r="F88" t="n">
        <v>8.83</v>
      </c>
      <c r="G88" t="n">
        <v>105.92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124.11</v>
      </c>
      <c r="Q88" t="n">
        <v>446.27</v>
      </c>
      <c r="R88" t="n">
        <v>34.07</v>
      </c>
      <c r="S88" t="n">
        <v>28.73</v>
      </c>
      <c r="T88" t="n">
        <v>2015.34</v>
      </c>
      <c r="U88" t="n">
        <v>0.84</v>
      </c>
      <c r="V88" t="n">
        <v>0.92</v>
      </c>
      <c r="W88" t="n">
        <v>0.09</v>
      </c>
      <c r="X88" t="n">
        <v>0.11</v>
      </c>
      <c r="Y88" t="n">
        <v>1</v>
      </c>
      <c r="Z88" t="n">
        <v>10</v>
      </c>
      <c r="AA88" t="n">
        <v>128.4496274778141</v>
      </c>
      <c r="AB88" t="n">
        <v>175.7504471126901</v>
      </c>
      <c r="AC88" t="n">
        <v>158.9770711076057</v>
      </c>
      <c r="AD88" t="n">
        <v>128449.6274778141</v>
      </c>
      <c r="AE88" t="n">
        <v>175750.4471126901</v>
      </c>
      <c r="AF88" t="n">
        <v>6.862442555843436e-06</v>
      </c>
      <c r="AG88" t="n">
        <v>4.602623456790123</v>
      </c>
      <c r="AH88" t="n">
        <v>158977.0711076057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8.3756</v>
      </c>
      <c r="E89" t="n">
        <v>11.94</v>
      </c>
      <c r="F89" t="n">
        <v>8.83</v>
      </c>
      <c r="G89" t="n">
        <v>106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124.32</v>
      </c>
      <c r="Q89" t="n">
        <v>446.27</v>
      </c>
      <c r="R89" t="n">
        <v>34.33</v>
      </c>
      <c r="S89" t="n">
        <v>28.73</v>
      </c>
      <c r="T89" t="n">
        <v>2142.71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128.5396297651781</v>
      </c>
      <c r="AB89" t="n">
        <v>175.8735922128822</v>
      </c>
      <c r="AC89" t="n">
        <v>159.0884634122708</v>
      </c>
      <c r="AD89" t="n">
        <v>128539.6297651781</v>
      </c>
      <c r="AE89" t="n">
        <v>175873.5922128822</v>
      </c>
      <c r="AF89" t="n">
        <v>6.858430149838589e-06</v>
      </c>
      <c r="AG89" t="n">
        <v>4.606481481481482</v>
      </c>
      <c r="AH89" t="n">
        <v>159088.4634122708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8.376799999999999</v>
      </c>
      <c r="E90" t="n">
        <v>11.94</v>
      </c>
      <c r="F90" t="n">
        <v>8.83</v>
      </c>
      <c r="G90" t="n">
        <v>105.98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124.06</v>
      </c>
      <c r="Q90" t="n">
        <v>446.27</v>
      </c>
      <c r="R90" t="n">
        <v>34.21</v>
      </c>
      <c r="S90" t="n">
        <v>28.73</v>
      </c>
      <c r="T90" t="n">
        <v>2087.27</v>
      </c>
      <c r="U90" t="n">
        <v>0.84</v>
      </c>
      <c r="V90" t="n">
        <v>0.92</v>
      </c>
      <c r="W90" t="n">
        <v>0.09</v>
      </c>
      <c r="X90" t="n">
        <v>0.11</v>
      </c>
      <c r="Y90" t="n">
        <v>1</v>
      </c>
      <c r="Z90" t="n">
        <v>10</v>
      </c>
      <c r="AA90" t="n">
        <v>128.4573574563175</v>
      </c>
      <c r="AB90" t="n">
        <v>175.7610236103011</v>
      </c>
      <c r="AC90" t="n">
        <v>158.986638199129</v>
      </c>
      <c r="AD90" t="n">
        <v>128457.3574563175</v>
      </c>
      <c r="AE90" t="n">
        <v>175761.0236103011</v>
      </c>
      <c r="AF90" t="n">
        <v>6.859412779880592e-06</v>
      </c>
      <c r="AG90" t="n">
        <v>4.606481481481482</v>
      </c>
      <c r="AH90" t="n">
        <v>158986.638199129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8.382999999999999</v>
      </c>
      <c r="E91" t="n">
        <v>11.93</v>
      </c>
      <c r="F91" t="n">
        <v>8.82</v>
      </c>
      <c r="G91" t="n">
        <v>105.88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124.25</v>
      </c>
      <c r="Q91" t="n">
        <v>446.27</v>
      </c>
      <c r="R91" t="n">
        <v>33.9</v>
      </c>
      <c r="S91" t="n">
        <v>28.73</v>
      </c>
      <c r="T91" t="n">
        <v>1930.59</v>
      </c>
      <c r="U91" t="n">
        <v>0.85</v>
      </c>
      <c r="V91" t="n">
        <v>0.92</v>
      </c>
      <c r="W91" t="n">
        <v>0.09</v>
      </c>
      <c r="X91" t="n">
        <v>0.1</v>
      </c>
      <c r="Y91" t="n">
        <v>1</v>
      </c>
      <c r="Z91" t="n">
        <v>10</v>
      </c>
      <c r="AA91" t="n">
        <v>128.4587885268974</v>
      </c>
      <c r="AB91" t="n">
        <v>175.7629816642028</v>
      </c>
      <c r="AC91" t="n">
        <v>158.9884093791144</v>
      </c>
      <c r="AD91" t="n">
        <v>128458.7885268974</v>
      </c>
      <c r="AE91" t="n">
        <v>175762.9816642028</v>
      </c>
      <c r="AF91" t="n">
        <v>6.864489701764277e-06</v>
      </c>
      <c r="AG91" t="n">
        <v>4.602623456790123</v>
      </c>
      <c r="AH91" t="n">
        <v>158988.4093791145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8.382</v>
      </c>
      <c r="E92" t="n">
        <v>11.93</v>
      </c>
      <c r="F92" t="n">
        <v>8.82</v>
      </c>
      <c r="G92" t="n">
        <v>105.89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124.66</v>
      </c>
      <c r="Q92" t="n">
        <v>446.27</v>
      </c>
      <c r="R92" t="n">
        <v>34.04</v>
      </c>
      <c r="S92" t="n">
        <v>28.73</v>
      </c>
      <c r="T92" t="n">
        <v>1999.09</v>
      </c>
      <c r="U92" t="n">
        <v>0.84</v>
      </c>
      <c r="V92" t="n">
        <v>0.92</v>
      </c>
      <c r="W92" t="n">
        <v>0.09</v>
      </c>
      <c r="X92" t="n">
        <v>0.1</v>
      </c>
      <c r="Y92" t="n">
        <v>1</v>
      </c>
      <c r="Z92" t="n">
        <v>10</v>
      </c>
      <c r="AA92" t="n">
        <v>128.5830834507259</v>
      </c>
      <c r="AB92" t="n">
        <v>175.93304746249</v>
      </c>
      <c r="AC92" t="n">
        <v>159.142244336302</v>
      </c>
      <c r="AD92" t="n">
        <v>128583.0834507259</v>
      </c>
      <c r="AE92" t="n">
        <v>175933.04746249</v>
      </c>
      <c r="AF92" t="n">
        <v>6.863670843395942e-06</v>
      </c>
      <c r="AG92" t="n">
        <v>4.602623456790123</v>
      </c>
      <c r="AH92" t="n">
        <v>159142.244336302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8.3797</v>
      </c>
      <c r="E93" t="n">
        <v>11.93</v>
      </c>
      <c r="F93" t="n">
        <v>8.83</v>
      </c>
      <c r="G93" t="n">
        <v>105.93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124.75</v>
      </c>
      <c r="Q93" t="n">
        <v>446.27</v>
      </c>
      <c r="R93" t="n">
        <v>34.04</v>
      </c>
      <c r="S93" t="n">
        <v>28.73</v>
      </c>
      <c r="T93" t="n">
        <v>2000.92</v>
      </c>
      <c r="U93" t="n">
        <v>0.84</v>
      </c>
      <c r="V93" t="n">
        <v>0.92</v>
      </c>
      <c r="W93" t="n">
        <v>0.09</v>
      </c>
      <c r="X93" t="n">
        <v>0.11</v>
      </c>
      <c r="Y93" t="n">
        <v>1</v>
      </c>
      <c r="Z93" t="n">
        <v>10</v>
      </c>
      <c r="AA93" t="n">
        <v>128.6391429696579</v>
      </c>
      <c r="AB93" t="n">
        <v>176.0097505694641</v>
      </c>
      <c r="AC93" t="n">
        <v>159.2116270064</v>
      </c>
      <c r="AD93" t="n">
        <v>128639.1429696579</v>
      </c>
      <c r="AE93" t="n">
        <v>176009.7505694641</v>
      </c>
      <c r="AF93" t="n">
        <v>6.861787469148769e-06</v>
      </c>
      <c r="AG93" t="n">
        <v>4.602623456790123</v>
      </c>
      <c r="AH93" t="n">
        <v>159211.6270064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8.3873</v>
      </c>
      <c r="E94" t="n">
        <v>11.92</v>
      </c>
      <c r="F94" t="n">
        <v>8.82</v>
      </c>
      <c r="G94" t="n">
        <v>105.8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124.67</v>
      </c>
      <c r="Q94" t="n">
        <v>446.28</v>
      </c>
      <c r="R94" t="n">
        <v>33.63</v>
      </c>
      <c r="S94" t="n">
        <v>28.73</v>
      </c>
      <c r="T94" t="n">
        <v>1796.27</v>
      </c>
      <c r="U94" t="n">
        <v>0.85</v>
      </c>
      <c r="V94" t="n">
        <v>0.92</v>
      </c>
      <c r="W94" t="n">
        <v>0.09</v>
      </c>
      <c r="X94" t="n">
        <v>0.1</v>
      </c>
      <c r="Y94" t="n">
        <v>1</v>
      </c>
      <c r="Z94" t="n">
        <v>10</v>
      </c>
      <c r="AA94" t="n">
        <v>128.5541704629784</v>
      </c>
      <c r="AB94" t="n">
        <v>175.8934874371029</v>
      </c>
      <c r="AC94" t="n">
        <v>159.1064598642149</v>
      </c>
      <c r="AD94" t="n">
        <v>128554.1704629784</v>
      </c>
      <c r="AE94" t="n">
        <v>175893.4874371029</v>
      </c>
      <c r="AF94" t="n">
        <v>6.868010792748125e-06</v>
      </c>
      <c r="AG94" t="n">
        <v>4.598765432098766</v>
      </c>
      <c r="AH94" t="n">
        <v>159106.4598642149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8.3957</v>
      </c>
      <c r="E95" t="n">
        <v>11.91</v>
      </c>
      <c r="F95" t="n">
        <v>8.800000000000001</v>
      </c>
      <c r="G95" t="n">
        <v>105.66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124.4</v>
      </c>
      <c r="Q95" t="n">
        <v>446.27</v>
      </c>
      <c r="R95" t="n">
        <v>33.31</v>
      </c>
      <c r="S95" t="n">
        <v>28.73</v>
      </c>
      <c r="T95" t="n">
        <v>1633.11</v>
      </c>
      <c r="U95" t="n">
        <v>0.86</v>
      </c>
      <c r="V95" t="n">
        <v>0.93</v>
      </c>
      <c r="W95" t="n">
        <v>0.09</v>
      </c>
      <c r="X95" t="n">
        <v>0.08</v>
      </c>
      <c r="Y95" t="n">
        <v>1</v>
      </c>
      <c r="Z95" t="n">
        <v>10</v>
      </c>
      <c r="AA95" t="n">
        <v>128.3935918435529</v>
      </c>
      <c r="AB95" t="n">
        <v>175.6737766857763</v>
      </c>
      <c r="AC95" t="n">
        <v>158.907717998629</v>
      </c>
      <c r="AD95" t="n">
        <v>128393.5918435529</v>
      </c>
      <c r="AE95" t="n">
        <v>175673.7766857763</v>
      </c>
      <c r="AF95" t="n">
        <v>6.874889203042151e-06</v>
      </c>
      <c r="AG95" t="n">
        <v>4.594907407407408</v>
      </c>
      <c r="AH95" t="n">
        <v>158907.7179986289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8.391400000000001</v>
      </c>
      <c r="E96" t="n">
        <v>11.92</v>
      </c>
      <c r="F96" t="n">
        <v>8.81</v>
      </c>
      <c r="G96" t="n">
        <v>105.73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124.69</v>
      </c>
      <c r="Q96" t="n">
        <v>446.27</v>
      </c>
      <c r="R96" t="n">
        <v>33.59</v>
      </c>
      <c r="S96" t="n">
        <v>28.73</v>
      </c>
      <c r="T96" t="n">
        <v>1774.01</v>
      </c>
      <c r="U96" t="n">
        <v>0.86</v>
      </c>
      <c r="V96" t="n">
        <v>0.92</v>
      </c>
      <c r="W96" t="n">
        <v>0.09</v>
      </c>
      <c r="X96" t="n">
        <v>0.09</v>
      </c>
      <c r="Y96" t="n">
        <v>1</v>
      </c>
      <c r="Z96" t="n">
        <v>10</v>
      </c>
      <c r="AA96" t="n">
        <v>128.5191148687411</v>
      </c>
      <c r="AB96" t="n">
        <v>175.8455228265238</v>
      </c>
      <c r="AC96" t="n">
        <v>159.0630729287508</v>
      </c>
      <c r="AD96" t="n">
        <v>128519.1148687411</v>
      </c>
      <c r="AE96" t="n">
        <v>175845.5228265238</v>
      </c>
      <c r="AF96" t="n">
        <v>6.871368112058305e-06</v>
      </c>
      <c r="AG96" t="n">
        <v>4.598765432098766</v>
      </c>
      <c r="AH96" t="n">
        <v>159063.0729287508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8.377000000000001</v>
      </c>
      <c r="E97" t="n">
        <v>11.94</v>
      </c>
      <c r="F97" t="n">
        <v>8.83</v>
      </c>
      <c r="G97" t="n">
        <v>105.98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124.82</v>
      </c>
      <c r="Q97" t="n">
        <v>446.27</v>
      </c>
      <c r="R97" t="n">
        <v>34.3</v>
      </c>
      <c r="S97" t="n">
        <v>28.73</v>
      </c>
      <c r="T97" t="n">
        <v>2132.38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128.6755900102242</v>
      </c>
      <c r="AB97" t="n">
        <v>176.0596190182969</v>
      </c>
      <c r="AC97" t="n">
        <v>159.256736080467</v>
      </c>
      <c r="AD97" t="n">
        <v>128675.5900102242</v>
      </c>
      <c r="AE97" t="n">
        <v>176059.6190182969</v>
      </c>
      <c r="AF97" t="n">
        <v>6.85957655155426e-06</v>
      </c>
      <c r="AG97" t="n">
        <v>4.606481481481482</v>
      </c>
      <c r="AH97" t="n">
        <v>159256.736080467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8.3622</v>
      </c>
      <c r="E98" t="n">
        <v>11.96</v>
      </c>
      <c r="F98" t="n">
        <v>8.85</v>
      </c>
      <c r="G98" t="n">
        <v>106.23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125.32</v>
      </c>
      <c r="Q98" t="n">
        <v>446.27</v>
      </c>
      <c r="R98" t="n">
        <v>35.03</v>
      </c>
      <c r="S98" t="n">
        <v>28.73</v>
      </c>
      <c r="T98" t="n">
        <v>2493.55</v>
      </c>
      <c r="U98" t="n">
        <v>0.82</v>
      </c>
      <c r="V98" t="n">
        <v>0.92</v>
      </c>
      <c r="W98" t="n">
        <v>0.09</v>
      </c>
      <c r="X98" t="n">
        <v>0.13</v>
      </c>
      <c r="Y98" t="n">
        <v>1</v>
      </c>
      <c r="Z98" t="n">
        <v>10</v>
      </c>
      <c r="AA98" t="n">
        <v>128.9420402007669</v>
      </c>
      <c r="AB98" t="n">
        <v>176.4241879239499</v>
      </c>
      <c r="AC98" t="n">
        <v>159.5865110414403</v>
      </c>
      <c r="AD98" t="n">
        <v>128942.0402007668</v>
      </c>
      <c r="AE98" t="n">
        <v>176424.1879239499</v>
      </c>
      <c r="AF98" t="n">
        <v>6.847457447702881e-06</v>
      </c>
      <c r="AG98" t="n">
        <v>4.614197530864198</v>
      </c>
      <c r="AH98" t="n">
        <v>159586.5110414403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8.3696</v>
      </c>
      <c r="E99" t="n">
        <v>11.95</v>
      </c>
      <c r="F99" t="n">
        <v>8.84</v>
      </c>
      <c r="G99" t="n">
        <v>106.11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124.69</v>
      </c>
      <c r="Q99" t="n">
        <v>446.27</v>
      </c>
      <c r="R99" t="n">
        <v>34.57</v>
      </c>
      <c r="S99" t="n">
        <v>28.73</v>
      </c>
      <c r="T99" t="n">
        <v>2265.07</v>
      </c>
      <c r="U99" t="n">
        <v>0.83</v>
      </c>
      <c r="V99" t="n">
        <v>0.92</v>
      </c>
      <c r="W99" t="n">
        <v>0.09</v>
      </c>
      <c r="X99" t="n">
        <v>0.12</v>
      </c>
      <c r="Y99" t="n">
        <v>1</v>
      </c>
      <c r="Z99" t="n">
        <v>10</v>
      </c>
      <c r="AA99" t="n">
        <v>128.6988848577587</v>
      </c>
      <c r="AB99" t="n">
        <v>176.0914920563897</v>
      </c>
      <c r="AC99" t="n">
        <v>159.2855672005384</v>
      </c>
      <c r="AD99" t="n">
        <v>128698.8848577587</v>
      </c>
      <c r="AE99" t="n">
        <v>176091.4920563897</v>
      </c>
      <c r="AF99" t="n">
        <v>6.85351699962857e-06</v>
      </c>
      <c r="AG99" t="n">
        <v>4.610339506172839</v>
      </c>
      <c r="AH99" t="n">
        <v>159285.5672005384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8.3748</v>
      </c>
      <c r="E100" t="n">
        <v>11.94</v>
      </c>
      <c r="F100" t="n">
        <v>8.83</v>
      </c>
      <c r="G100" t="n">
        <v>106.02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124.22</v>
      </c>
      <c r="Q100" t="n">
        <v>446.27</v>
      </c>
      <c r="R100" t="n">
        <v>34.32</v>
      </c>
      <c r="S100" t="n">
        <v>28.73</v>
      </c>
      <c r="T100" t="n">
        <v>2139.81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128.5155522065937</v>
      </c>
      <c r="AB100" t="n">
        <v>175.8406482350001</v>
      </c>
      <c r="AC100" t="n">
        <v>159.0586635614006</v>
      </c>
      <c r="AD100" t="n">
        <v>128515.5522065937</v>
      </c>
      <c r="AE100" t="n">
        <v>175840.6482350001</v>
      </c>
      <c r="AF100" t="n">
        <v>6.85777506314392e-06</v>
      </c>
      <c r="AG100" t="n">
        <v>4.606481481481482</v>
      </c>
      <c r="AH100" t="n">
        <v>159058.6635614006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8.3742</v>
      </c>
      <c r="E101" t="n">
        <v>11.94</v>
      </c>
      <c r="F101" t="n">
        <v>8.84</v>
      </c>
      <c r="G101" t="n">
        <v>106.03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1</v>
      </c>
      <c r="N101" t="n">
        <v>92.75</v>
      </c>
      <c r="O101" t="n">
        <v>38884.75</v>
      </c>
      <c r="P101" t="n">
        <v>124.02</v>
      </c>
      <c r="Q101" t="n">
        <v>446.27</v>
      </c>
      <c r="R101" t="n">
        <v>34.32</v>
      </c>
      <c r="S101" t="n">
        <v>28.73</v>
      </c>
      <c r="T101" t="n">
        <v>2139.04</v>
      </c>
      <c r="U101" t="n">
        <v>0.84</v>
      </c>
      <c r="V101" t="n">
        <v>0.92</v>
      </c>
      <c r="W101" t="n">
        <v>0.09</v>
      </c>
      <c r="X101" t="n">
        <v>0.12</v>
      </c>
      <c r="Y101" t="n">
        <v>1</v>
      </c>
      <c r="Z101" t="n">
        <v>10</v>
      </c>
      <c r="AA101" t="n">
        <v>128.4776706037697</v>
      </c>
      <c r="AB101" t="n">
        <v>175.788816954798</v>
      </c>
      <c r="AC101" t="n">
        <v>159.0117789858353</v>
      </c>
      <c r="AD101" t="n">
        <v>128477.6706037697</v>
      </c>
      <c r="AE101" t="n">
        <v>175788.816954798</v>
      </c>
      <c r="AF101" t="n">
        <v>6.857283748122917e-06</v>
      </c>
      <c r="AG101" t="n">
        <v>4.606481481481482</v>
      </c>
      <c r="AH101" t="n">
        <v>159011.7789858353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8.3742</v>
      </c>
      <c r="E102" t="n">
        <v>11.94</v>
      </c>
      <c r="F102" t="n">
        <v>8.84</v>
      </c>
      <c r="G102" t="n">
        <v>106.03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1</v>
      </c>
      <c r="N102" t="n">
        <v>93.05</v>
      </c>
      <c r="O102" t="n">
        <v>38952.8</v>
      </c>
      <c r="P102" t="n">
        <v>124.02</v>
      </c>
      <c r="Q102" t="n">
        <v>446.27</v>
      </c>
      <c r="R102" t="n">
        <v>34.31</v>
      </c>
      <c r="S102" t="n">
        <v>28.73</v>
      </c>
      <c r="T102" t="n">
        <v>2136.41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128.4776706037697</v>
      </c>
      <c r="AB102" t="n">
        <v>175.788816954798</v>
      </c>
      <c r="AC102" t="n">
        <v>159.0117789858353</v>
      </c>
      <c r="AD102" t="n">
        <v>128477.6706037697</v>
      </c>
      <c r="AE102" t="n">
        <v>175788.816954798</v>
      </c>
      <c r="AF102" t="n">
        <v>6.857283748122917e-06</v>
      </c>
      <c r="AG102" t="n">
        <v>4.606481481481482</v>
      </c>
      <c r="AH102" t="n">
        <v>159011.7789858353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8.3711</v>
      </c>
      <c r="E103" t="n">
        <v>11.95</v>
      </c>
      <c r="F103" t="n">
        <v>8.84</v>
      </c>
      <c r="G103" t="n">
        <v>106.08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1</v>
      </c>
      <c r="N103" t="n">
        <v>93.34999999999999</v>
      </c>
      <c r="O103" t="n">
        <v>39020.97</v>
      </c>
      <c r="P103" t="n">
        <v>124.08</v>
      </c>
      <c r="Q103" t="n">
        <v>446.33</v>
      </c>
      <c r="R103" t="n">
        <v>34.51</v>
      </c>
      <c r="S103" t="n">
        <v>28.73</v>
      </c>
      <c r="T103" t="n">
        <v>2235.2</v>
      </c>
      <c r="U103" t="n">
        <v>0.83</v>
      </c>
      <c r="V103" t="n">
        <v>0.92</v>
      </c>
      <c r="W103" t="n">
        <v>0.09</v>
      </c>
      <c r="X103" t="n">
        <v>0.12</v>
      </c>
      <c r="Y103" t="n">
        <v>1</v>
      </c>
      <c r="Z103" t="n">
        <v>10</v>
      </c>
      <c r="AA103" t="n">
        <v>128.513601325065</v>
      </c>
      <c r="AB103" t="n">
        <v>175.8379789528257</v>
      </c>
      <c r="AC103" t="n">
        <v>159.0562490317705</v>
      </c>
      <c r="AD103" t="n">
        <v>128513.601325065</v>
      </c>
      <c r="AE103" t="n">
        <v>175837.9789528257</v>
      </c>
      <c r="AF103" t="n">
        <v>6.854745287181076e-06</v>
      </c>
      <c r="AG103" t="n">
        <v>4.610339506172839</v>
      </c>
      <c r="AH103" t="n">
        <v>159056.2490317705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8.371499999999999</v>
      </c>
      <c r="E104" t="n">
        <v>11.95</v>
      </c>
      <c r="F104" t="n">
        <v>8.84</v>
      </c>
      <c r="G104" t="n">
        <v>106.07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1</v>
      </c>
      <c r="N104" t="n">
        <v>93.65000000000001</v>
      </c>
      <c r="O104" t="n">
        <v>39089.29</v>
      </c>
      <c r="P104" t="n">
        <v>123.96</v>
      </c>
      <c r="Q104" t="n">
        <v>446.27</v>
      </c>
      <c r="R104" t="n">
        <v>34.45</v>
      </c>
      <c r="S104" t="n">
        <v>28.73</v>
      </c>
      <c r="T104" t="n">
        <v>2205.09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128.4765306181851</v>
      </c>
      <c r="AB104" t="n">
        <v>175.7872571762285</v>
      </c>
      <c r="AC104" t="n">
        <v>159.0103680703433</v>
      </c>
      <c r="AD104" t="n">
        <v>128476.5306181851</v>
      </c>
      <c r="AE104" t="n">
        <v>175787.2571762285</v>
      </c>
      <c r="AF104" t="n">
        <v>6.855072830528409e-06</v>
      </c>
      <c r="AG104" t="n">
        <v>4.610339506172839</v>
      </c>
      <c r="AH104" t="n">
        <v>159010.3680703433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8.3713</v>
      </c>
      <c r="E105" t="n">
        <v>11.95</v>
      </c>
      <c r="F105" t="n">
        <v>8.84</v>
      </c>
      <c r="G105" t="n">
        <v>106.08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0</v>
      </c>
      <c r="N105" t="n">
        <v>93.95999999999999</v>
      </c>
      <c r="O105" t="n">
        <v>39157.74</v>
      </c>
      <c r="P105" t="n">
        <v>124.09</v>
      </c>
      <c r="Q105" t="n">
        <v>446.27</v>
      </c>
      <c r="R105" t="n">
        <v>34.43</v>
      </c>
      <c r="S105" t="n">
        <v>28.73</v>
      </c>
      <c r="T105" t="n">
        <v>2194.89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128.5152900312774</v>
      </c>
      <c r="AB105" t="n">
        <v>175.840289515166</v>
      </c>
      <c r="AC105" t="n">
        <v>159.058339077284</v>
      </c>
      <c r="AD105" t="n">
        <v>128515.2900312774</v>
      </c>
      <c r="AE105" t="n">
        <v>175840.289515166</v>
      </c>
      <c r="AF105" t="n">
        <v>6.854909058854743e-06</v>
      </c>
      <c r="AG105" t="n">
        <v>4.610339506172839</v>
      </c>
      <c r="AH105" t="n">
        <v>159058.339077284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5.7343</v>
      </c>
      <c r="E2" t="n">
        <v>17.44</v>
      </c>
      <c r="F2" t="n">
        <v>11.76</v>
      </c>
      <c r="G2" t="n">
        <v>6.79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142.28</v>
      </c>
      <c r="Q2" t="n">
        <v>446.54</v>
      </c>
      <c r="R2" t="n">
        <v>130.02</v>
      </c>
      <c r="S2" t="n">
        <v>28.73</v>
      </c>
      <c r="T2" t="n">
        <v>49497.36</v>
      </c>
      <c r="U2" t="n">
        <v>0.22</v>
      </c>
      <c r="V2" t="n">
        <v>0.6899999999999999</v>
      </c>
      <c r="W2" t="n">
        <v>0.24</v>
      </c>
      <c r="X2" t="n">
        <v>3.04</v>
      </c>
      <c r="Y2" t="n">
        <v>1</v>
      </c>
      <c r="Z2" t="n">
        <v>10</v>
      </c>
      <c r="AA2" t="n">
        <v>195.6233696603281</v>
      </c>
      <c r="AB2" t="n">
        <v>267.6605246631118</v>
      </c>
      <c r="AC2" t="n">
        <v>242.1153798532484</v>
      </c>
      <c r="AD2" t="n">
        <v>195623.3696603281</v>
      </c>
      <c r="AE2" t="n">
        <v>267660.5246631118</v>
      </c>
      <c r="AF2" t="n">
        <v>5.39525465255611e-06</v>
      </c>
      <c r="AG2" t="n">
        <v>6.728395061728396</v>
      </c>
      <c r="AH2" t="n">
        <v>242115.3798532484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6.3155</v>
      </c>
      <c r="E3" t="n">
        <v>15.83</v>
      </c>
      <c r="F3" t="n">
        <v>11</v>
      </c>
      <c r="G3" t="n">
        <v>8.460000000000001</v>
      </c>
      <c r="H3" t="n">
        <v>0.14</v>
      </c>
      <c r="I3" t="n">
        <v>78</v>
      </c>
      <c r="J3" t="n">
        <v>159.48</v>
      </c>
      <c r="K3" t="n">
        <v>50.28</v>
      </c>
      <c r="L3" t="n">
        <v>1.25</v>
      </c>
      <c r="M3" t="n">
        <v>76</v>
      </c>
      <c r="N3" t="n">
        <v>27.95</v>
      </c>
      <c r="O3" t="n">
        <v>19902.91</v>
      </c>
      <c r="P3" t="n">
        <v>132.34</v>
      </c>
      <c r="Q3" t="n">
        <v>446.35</v>
      </c>
      <c r="R3" t="n">
        <v>104.92</v>
      </c>
      <c r="S3" t="n">
        <v>28.73</v>
      </c>
      <c r="T3" t="n">
        <v>37075.56</v>
      </c>
      <c r="U3" t="n">
        <v>0.27</v>
      </c>
      <c r="V3" t="n">
        <v>0.74</v>
      </c>
      <c r="W3" t="n">
        <v>0.21</v>
      </c>
      <c r="X3" t="n">
        <v>2.27</v>
      </c>
      <c r="Y3" t="n">
        <v>1</v>
      </c>
      <c r="Z3" t="n">
        <v>10</v>
      </c>
      <c r="AA3" t="n">
        <v>172.7910912840928</v>
      </c>
      <c r="AB3" t="n">
        <v>236.4203940997311</v>
      </c>
      <c r="AC3" t="n">
        <v>213.8567635050283</v>
      </c>
      <c r="AD3" t="n">
        <v>172791.0912840928</v>
      </c>
      <c r="AE3" t="n">
        <v>236420.3940997311</v>
      </c>
      <c r="AF3" t="n">
        <v>5.942090709976478e-06</v>
      </c>
      <c r="AG3" t="n">
        <v>6.107253086419753</v>
      </c>
      <c r="AH3" t="n">
        <v>213856.7635050283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6.7492</v>
      </c>
      <c r="E4" t="n">
        <v>14.82</v>
      </c>
      <c r="F4" t="n">
        <v>10.49</v>
      </c>
      <c r="G4" t="n">
        <v>10.16</v>
      </c>
      <c r="H4" t="n">
        <v>0.17</v>
      </c>
      <c r="I4" t="n">
        <v>62</v>
      </c>
      <c r="J4" t="n">
        <v>159.83</v>
      </c>
      <c r="K4" t="n">
        <v>50.28</v>
      </c>
      <c r="L4" t="n">
        <v>1.5</v>
      </c>
      <c r="M4" t="n">
        <v>60</v>
      </c>
      <c r="N4" t="n">
        <v>28.05</v>
      </c>
      <c r="O4" t="n">
        <v>19946.71</v>
      </c>
      <c r="P4" t="n">
        <v>125.67</v>
      </c>
      <c r="Q4" t="n">
        <v>446.3</v>
      </c>
      <c r="R4" t="n">
        <v>88.42</v>
      </c>
      <c r="S4" t="n">
        <v>28.73</v>
      </c>
      <c r="T4" t="n">
        <v>28904.98</v>
      </c>
      <c r="U4" t="n">
        <v>0.32</v>
      </c>
      <c r="V4" t="n">
        <v>0.78</v>
      </c>
      <c r="W4" t="n">
        <v>0.18</v>
      </c>
      <c r="X4" t="n">
        <v>1.77</v>
      </c>
      <c r="Y4" t="n">
        <v>1</v>
      </c>
      <c r="Z4" t="n">
        <v>10</v>
      </c>
      <c r="AA4" t="n">
        <v>154.9835365250394</v>
      </c>
      <c r="AB4" t="n">
        <v>212.0553120645364</v>
      </c>
      <c r="AC4" t="n">
        <v>191.8170507026574</v>
      </c>
      <c r="AD4" t="n">
        <v>154983.5365250394</v>
      </c>
      <c r="AE4" t="n">
        <v>212055.3120645364</v>
      </c>
      <c r="AF4" t="n">
        <v>6.3501478299063e-06</v>
      </c>
      <c r="AG4" t="n">
        <v>5.717592592592593</v>
      </c>
      <c r="AH4" t="n">
        <v>191817.0507026574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7.0666</v>
      </c>
      <c r="E5" t="n">
        <v>14.15</v>
      </c>
      <c r="F5" t="n">
        <v>10.18</v>
      </c>
      <c r="G5" t="n">
        <v>11.98</v>
      </c>
      <c r="H5" t="n">
        <v>0.19</v>
      </c>
      <c r="I5" t="n">
        <v>51</v>
      </c>
      <c r="J5" t="n">
        <v>160.19</v>
      </c>
      <c r="K5" t="n">
        <v>50.28</v>
      </c>
      <c r="L5" t="n">
        <v>1.75</v>
      </c>
      <c r="M5" t="n">
        <v>49</v>
      </c>
      <c r="N5" t="n">
        <v>28.16</v>
      </c>
      <c r="O5" t="n">
        <v>19990.53</v>
      </c>
      <c r="P5" t="n">
        <v>121.33</v>
      </c>
      <c r="Q5" t="n">
        <v>446.32</v>
      </c>
      <c r="R5" t="n">
        <v>78.45999999999999</v>
      </c>
      <c r="S5" t="n">
        <v>28.73</v>
      </c>
      <c r="T5" t="n">
        <v>23981.95</v>
      </c>
      <c r="U5" t="n">
        <v>0.37</v>
      </c>
      <c r="V5" t="n">
        <v>0.8</v>
      </c>
      <c r="W5" t="n">
        <v>0.16</v>
      </c>
      <c r="X5" t="n">
        <v>1.46</v>
      </c>
      <c r="Y5" t="n">
        <v>1</v>
      </c>
      <c r="Z5" t="n">
        <v>10</v>
      </c>
      <c r="AA5" t="n">
        <v>150.0496483896184</v>
      </c>
      <c r="AB5" t="n">
        <v>205.3045486498744</v>
      </c>
      <c r="AC5" t="n">
        <v>185.7105706735326</v>
      </c>
      <c r="AD5" t="n">
        <v>150049.6483896184</v>
      </c>
      <c r="AE5" t="n">
        <v>205304.5486498745</v>
      </c>
      <c r="AF5" t="n">
        <v>6.648781285902901e-06</v>
      </c>
      <c r="AG5" t="n">
        <v>5.459104938271605</v>
      </c>
      <c r="AH5" t="n">
        <v>185710.5706735326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7.3018</v>
      </c>
      <c r="E6" t="n">
        <v>13.7</v>
      </c>
      <c r="F6" t="n">
        <v>9.949999999999999</v>
      </c>
      <c r="G6" t="n">
        <v>13.57</v>
      </c>
      <c r="H6" t="n">
        <v>0.22</v>
      </c>
      <c r="I6" t="n">
        <v>44</v>
      </c>
      <c r="J6" t="n">
        <v>160.54</v>
      </c>
      <c r="K6" t="n">
        <v>50.28</v>
      </c>
      <c r="L6" t="n">
        <v>2</v>
      </c>
      <c r="M6" t="n">
        <v>42</v>
      </c>
      <c r="N6" t="n">
        <v>28.26</v>
      </c>
      <c r="O6" t="n">
        <v>20034.4</v>
      </c>
      <c r="P6" t="n">
        <v>117.98</v>
      </c>
      <c r="Q6" t="n">
        <v>446.31</v>
      </c>
      <c r="R6" t="n">
        <v>70.73999999999999</v>
      </c>
      <c r="S6" t="n">
        <v>28.73</v>
      </c>
      <c r="T6" t="n">
        <v>20154.51</v>
      </c>
      <c r="U6" t="n">
        <v>0.41</v>
      </c>
      <c r="V6" t="n">
        <v>0.82</v>
      </c>
      <c r="W6" t="n">
        <v>0.15</v>
      </c>
      <c r="X6" t="n">
        <v>1.23</v>
      </c>
      <c r="Y6" t="n">
        <v>1</v>
      </c>
      <c r="Z6" t="n">
        <v>10</v>
      </c>
      <c r="AA6" t="n">
        <v>146.7422698544473</v>
      </c>
      <c r="AB6" t="n">
        <v>200.7792474268125</v>
      </c>
      <c r="AC6" t="n">
        <v>181.6171578478982</v>
      </c>
      <c r="AD6" t="n">
        <v>146742.2698544473</v>
      </c>
      <c r="AE6" t="n">
        <v>200779.2474268125</v>
      </c>
      <c r="AF6" t="n">
        <v>6.870074886565789e-06</v>
      </c>
      <c r="AG6" t="n">
        <v>5.285493827160494</v>
      </c>
      <c r="AH6" t="n">
        <v>181617.1578478982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7.5075</v>
      </c>
      <c r="E7" t="n">
        <v>13.32</v>
      </c>
      <c r="F7" t="n">
        <v>9.77</v>
      </c>
      <c r="G7" t="n">
        <v>15.43</v>
      </c>
      <c r="H7" t="n">
        <v>0.25</v>
      </c>
      <c r="I7" t="n">
        <v>38</v>
      </c>
      <c r="J7" t="n">
        <v>160.9</v>
      </c>
      <c r="K7" t="n">
        <v>50.28</v>
      </c>
      <c r="L7" t="n">
        <v>2.25</v>
      </c>
      <c r="M7" t="n">
        <v>36</v>
      </c>
      <c r="N7" t="n">
        <v>28.37</v>
      </c>
      <c r="O7" t="n">
        <v>20078.3</v>
      </c>
      <c r="P7" t="n">
        <v>115.28</v>
      </c>
      <c r="Q7" t="n">
        <v>446.27</v>
      </c>
      <c r="R7" t="n">
        <v>64.73</v>
      </c>
      <c r="S7" t="n">
        <v>28.73</v>
      </c>
      <c r="T7" t="n">
        <v>17182.16</v>
      </c>
      <c r="U7" t="n">
        <v>0.44</v>
      </c>
      <c r="V7" t="n">
        <v>0.83</v>
      </c>
      <c r="W7" t="n">
        <v>0.14</v>
      </c>
      <c r="X7" t="n">
        <v>1.05</v>
      </c>
      <c r="Y7" t="n">
        <v>1</v>
      </c>
      <c r="Z7" t="n">
        <v>10</v>
      </c>
      <c r="AA7" t="n">
        <v>134.2048556416881</v>
      </c>
      <c r="AB7" t="n">
        <v>183.6250041892456</v>
      </c>
      <c r="AC7" t="n">
        <v>166.1000915087875</v>
      </c>
      <c r="AD7" t="n">
        <v>134204.8556416881</v>
      </c>
      <c r="AE7" t="n">
        <v>183625.0041892456</v>
      </c>
      <c r="AF7" t="n">
        <v>7.063612699730568e-06</v>
      </c>
      <c r="AG7" t="n">
        <v>5.138888888888889</v>
      </c>
      <c r="AH7" t="n">
        <v>166100.0915087875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7.6495</v>
      </c>
      <c r="E8" t="n">
        <v>13.07</v>
      </c>
      <c r="F8" t="n">
        <v>9.65</v>
      </c>
      <c r="G8" t="n">
        <v>17.03</v>
      </c>
      <c r="H8" t="n">
        <v>0.27</v>
      </c>
      <c r="I8" t="n">
        <v>34</v>
      </c>
      <c r="J8" t="n">
        <v>161.26</v>
      </c>
      <c r="K8" t="n">
        <v>50.28</v>
      </c>
      <c r="L8" t="n">
        <v>2.5</v>
      </c>
      <c r="M8" t="n">
        <v>32</v>
      </c>
      <c r="N8" t="n">
        <v>28.48</v>
      </c>
      <c r="O8" t="n">
        <v>20122.23</v>
      </c>
      <c r="P8" t="n">
        <v>113.32</v>
      </c>
      <c r="Q8" t="n">
        <v>446.29</v>
      </c>
      <c r="R8" t="n">
        <v>60.98</v>
      </c>
      <c r="S8" t="n">
        <v>28.73</v>
      </c>
      <c r="T8" t="n">
        <v>15323.16</v>
      </c>
      <c r="U8" t="n">
        <v>0.47</v>
      </c>
      <c r="V8" t="n">
        <v>0.84</v>
      </c>
      <c r="W8" t="n">
        <v>0.13</v>
      </c>
      <c r="X8" t="n">
        <v>0.93</v>
      </c>
      <c r="Y8" t="n">
        <v>1</v>
      </c>
      <c r="Z8" t="n">
        <v>10</v>
      </c>
      <c r="AA8" t="n">
        <v>132.4557963615398</v>
      </c>
      <c r="AB8" t="n">
        <v>181.2318641190984</v>
      </c>
      <c r="AC8" t="n">
        <v>163.9353493681413</v>
      </c>
      <c r="AD8" t="n">
        <v>132455.7963615398</v>
      </c>
      <c r="AE8" t="n">
        <v>181231.8641190984</v>
      </c>
      <c r="AF8" t="n">
        <v>7.197216829382481e-06</v>
      </c>
      <c r="AG8" t="n">
        <v>5.042438271604939</v>
      </c>
      <c r="AH8" t="n">
        <v>163935.3493681413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7.8094</v>
      </c>
      <c r="E9" t="n">
        <v>12.8</v>
      </c>
      <c r="F9" t="n">
        <v>9.51</v>
      </c>
      <c r="G9" t="n">
        <v>19.03</v>
      </c>
      <c r="H9" t="n">
        <v>0.3</v>
      </c>
      <c r="I9" t="n">
        <v>30</v>
      </c>
      <c r="J9" t="n">
        <v>161.61</v>
      </c>
      <c r="K9" t="n">
        <v>50.28</v>
      </c>
      <c r="L9" t="n">
        <v>2.75</v>
      </c>
      <c r="M9" t="n">
        <v>28</v>
      </c>
      <c r="N9" t="n">
        <v>28.58</v>
      </c>
      <c r="O9" t="n">
        <v>20166.2</v>
      </c>
      <c r="P9" t="n">
        <v>110.99</v>
      </c>
      <c r="Q9" t="n">
        <v>446.27</v>
      </c>
      <c r="R9" t="n">
        <v>56.37</v>
      </c>
      <c r="S9" t="n">
        <v>28.73</v>
      </c>
      <c r="T9" t="n">
        <v>13038.89</v>
      </c>
      <c r="U9" t="n">
        <v>0.51</v>
      </c>
      <c r="V9" t="n">
        <v>0.86</v>
      </c>
      <c r="W9" t="n">
        <v>0.13</v>
      </c>
      <c r="X9" t="n">
        <v>0.79</v>
      </c>
      <c r="Y9" t="n">
        <v>1</v>
      </c>
      <c r="Z9" t="n">
        <v>10</v>
      </c>
      <c r="AA9" t="n">
        <v>130.3468422625161</v>
      </c>
      <c r="AB9" t="n">
        <v>178.3463000803273</v>
      </c>
      <c r="AC9" t="n">
        <v>161.325179511315</v>
      </c>
      <c r="AD9" t="n">
        <v>130346.8422625161</v>
      </c>
      <c r="AE9" t="n">
        <v>178346.3000803273</v>
      </c>
      <c r="AF9" t="n">
        <v>7.347662606363756e-06</v>
      </c>
      <c r="AG9" t="n">
        <v>4.938271604938272</v>
      </c>
      <c r="AH9" t="n">
        <v>161325.179511315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7.9892</v>
      </c>
      <c r="E10" t="n">
        <v>12.52</v>
      </c>
      <c r="F10" t="n">
        <v>9.32</v>
      </c>
      <c r="G10" t="n">
        <v>20.72</v>
      </c>
      <c r="H10" t="n">
        <v>0.33</v>
      </c>
      <c r="I10" t="n">
        <v>27</v>
      </c>
      <c r="J10" t="n">
        <v>161.97</v>
      </c>
      <c r="K10" t="n">
        <v>50.28</v>
      </c>
      <c r="L10" t="n">
        <v>3</v>
      </c>
      <c r="M10" t="n">
        <v>25</v>
      </c>
      <c r="N10" t="n">
        <v>28.69</v>
      </c>
      <c r="O10" t="n">
        <v>20210.21</v>
      </c>
      <c r="P10" t="n">
        <v>108.18</v>
      </c>
      <c r="Q10" t="n">
        <v>446.33</v>
      </c>
      <c r="R10" t="n">
        <v>49.9</v>
      </c>
      <c r="S10" t="n">
        <v>28.73</v>
      </c>
      <c r="T10" t="n">
        <v>9819.389999999999</v>
      </c>
      <c r="U10" t="n">
        <v>0.58</v>
      </c>
      <c r="V10" t="n">
        <v>0.87</v>
      </c>
      <c r="W10" t="n">
        <v>0.12</v>
      </c>
      <c r="X10" t="n">
        <v>0.6</v>
      </c>
      <c r="Y10" t="n">
        <v>1</v>
      </c>
      <c r="Z10" t="n">
        <v>10</v>
      </c>
      <c r="AA10" t="n">
        <v>128.1573747352743</v>
      </c>
      <c r="AB10" t="n">
        <v>175.3505740170662</v>
      </c>
      <c r="AC10" t="n">
        <v>158.6153613390027</v>
      </c>
      <c r="AD10" t="n">
        <v>128157.3747352743</v>
      </c>
      <c r="AE10" t="n">
        <v>175350.5740170662</v>
      </c>
      <c r="AF10" t="n">
        <v>7.516831778979349e-06</v>
      </c>
      <c r="AG10" t="n">
        <v>4.830246913580247</v>
      </c>
      <c r="AH10" t="n">
        <v>158615.3613390027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7.8166</v>
      </c>
      <c r="E11" t="n">
        <v>12.79</v>
      </c>
      <c r="F11" t="n">
        <v>9.630000000000001</v>
      </c>
      <c r="G11" t="n">
        <v>22.23</v>
      </c>
      <c r="H11" t="n">
        <v>0.35</v>
      </c>
      <c r="I11" t="n">
        <v>26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111.41</v>
      </c>
      <c r="Q11" t="n">
        <v>446.32</v>
      </c>
      <c r="R11" t="n">
        <v>61.28</v>
      </c>
      <c r="S11" t="n">
        <v>28.73</v>
      </c>
      <c r="T11" t="n">
        <v>15514.87</v>
      </c>
      <c r="U11" t="n">
        <v>0.47</v>
      </c>
      <c r="V11" t="n">
        <v>0.85</v>
      </c>
      <c r="W11" t="n">
        <v>0.11</v>
      </c>
      <c r="X11" t="n">
        <v>0.91</v>
      </c>
      <c r="Y11" t="n">
        <v>1</v>
      </c>
      <c r="Z11" t="n">
        <v>10</v>
      </c>
      <c r="AA11" t="n">
        <v>130.6022487935452</v>
      </c>
      <c r="AB11" t="n">
        <v>178.6957585638219</v>
      </c>
      <c r="AC11" t="n">
        <v>161.6412861676131</v>
      </c>
      <c r="AD11" t="n">
        <v>130602.2487935452</v>
      </c>
      <c r="AE11" t="n">
        <v>178695.7585638219</v>
      </c>
      <c r="AF11" t="n">
        <v>7.354436900261599e-06</v>
      </c>
      <c r="AG11" t="n">
        <v>4.934413580246914</v>
      </c>
      <c r="AH11" t="n">
        <v>161641.2861676131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7.9922</v>
      </c>
      <c r="E12" t="n">
        <v>12.51</v>
      </c>
      <c r="F12" t="n">
        <v>9.41</v>
      </c>
      <c r="G12" t="n">
        <v>23.54</v>
      </c>
      <c r="H12" t="n">
        <v>0.38</v>
      </c>
      <c r="I12" t="n">
        <v>24</v>
      </c>
      <c r="J12" t="n">
        <v>162.68</v>
      </c>
      <c r="K12" t="n">
        <v>50.28</v>
      </c>
      <c r="L12" t="n">
        <v>3.5</v>
      </c>
      <c r="M12" t="n">
        <v>22</v>
      </c>
      <c r="N12" t="n">
        <v>28.9</v>
      </c>
      <c r="O12" t="n">
        <v>20298.34</v>
      </c>
      <c r="P12" t="n">
        <v>108.18</v>
      </c>
      <c r="Q12" t="n">
        <v>446.31</v>
      </c>
      <c r="R12" t="n">
        <v>53.3</v>
      </c>
      <c r="S12" t="n">
        <v>28.73</v>
      </c>
      <c r="T12" t="n">
        <v>11534</v>
      </c>
      <c r="U12" t="n">
        <v>0.54</v>
      </c>
      <c r="V12" t="n">
        <v>0.87</v>
      </c>
      <c r="W12" t="n">
        <v>0.12</v>
      </c>
      <c r="X12" t="n">
        <v>0.6899999999999999</v>
      </c>
      <c r="Y12" t="n">
        <v>1</v>
      </c>
      <c r="Z12" t="n">
        <v>10</v>
      </c>
      <c r="AA12" t="n">
        <v>128.264575417264</v>
      </c>
      <c r="AB12" t="n">
        <v>175.4972507195249</v>
      </c>
      <c r="AC12" t="n">
        <v>158.7480394228408</v>
      </c>
      <c r="AD12" t="n">
        <v>128264.575417264</v>
      </c>
      <c r="AE12" t="n">
        <v>175497.2507195249</v>
      </c>
      <c r="AF12" t="n">
        <v>7.519654401436782e-06</v>
      </c>
      <c r="AG12" t="n">
        <v>4.826388888888889</v>
      </c>
      <c r="AH12" t="n">
        <v>158748.0394228408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8.0777</v>
      </c>
      <c r="E13" t="n">
        <v>12.38</v>
      </c>
      <c r="F13" t="n">
        <v>9.35</v>
      </c>
      <c r="G13" t="n">
        <v>25.49</v>
      </c>
      <c r="H13" t="n">
        <v>0.41</v>
      </c>
      <c r="I13" t="n">
        <v>22</v>
      </c>
      <c r="J13" t="n">
        <v>163.04</v>
      </c>
      <c r="K13" t="n">
        <v>50.28</v>
      </c>
      <c r="L13" t="n">
        <v>3.75</v>
      </c>
      <c r="M13" t="n">
        <v>20</v>
      </c>
      <c r="N13" t="n">
        <v>29.01</v>
      </c>
      <c r="O13" t="n">
        <v>20342.46</v>
      </c>
      <c r="P13" t="n">
        <v>106.79</v>
      </c>
      <c r="Q13" t="n">
        <v>446.27</v>
      </c>
      <c r="R13" t="n">
        <v>51.18</v>
      </c>
      <c r="S13" t="n">
        <v>28.73</v>
      </c>
      <c r="T13" t="n">
        <v>10483.46</v>
      </c>
      <c r="U13" t="n">
        <v>0.5600000000000001</v>
      </c>
      <c r="V13" t="n">
        <v>0.87</v>
      </c>
      <c r="W13" t="n">
        <v>0.11</v>
      </c>
      <c r="X13" t="n">
        <v>0.63</v>
      </c>
      <c r="Y13" t="n">
        <v>1</v>
      </c>
      <c r="Z13" t="n">
        <v>10</v>
      </c>
      <c r="AA13" t="n">
        <v>127.2822532309112</v>
      </c>
      <c r="AB13" t="n">
        <v>174.1531941671613</v>
      </c>
      <c r="AC13" t="n">
        <v>157.5322577414391</v>
      </c>
      <c r="AD13" t="n">
        <v>127282.2532309112</v>
      </c>
      <c r="AE13" t="n">
        <v>174153.1941671613</v>
      </c>
      <c r="AF13" t="n">
        <v>7.600099141473674e-06</v>
      </c>
      <c r="AG13" t="n">
        <v>4.776234567901235</v>
      </c>
      <c r="AH13" t="n">
        <v>157532.2577414391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8.1762</v>
      </c>
      <c r="E14" t="n">
        <v>12.23</v>
      </c>
      <c r="F14" t="n">
        <v>9.26</v>
      </c>
      <c r="G14" t="n">
        <v>27.79</v>
      </c>
      <c r="H14" t="n">
        <v>0.43</v>
      </c>
      <c r="I14" t="n">
        <v>20</v>
      </c>
      <c r="J14" t="n">
        <v>163.4</v>
      </c>
      <c r="K14" t="n">
        <v>50.28</v>
      </c>
      <c r="L14" t="n">
        <v>4</v>
      </c>
      <c r="M14" t="n">
        <v>18</v>
      </c>
      <c r="N14" t="n">
        <v>29.12</v>
      </c>
      <c r="O14" t="n">
        <v>20386.62</v>
      </c>
      <c r="P14" t="n">
        <v>105.21</v>
      </c>
      <c r="Q14" t="n">
        <v>446.34</v>
      </c>
      <c r="R14" t="n">
        <v>48.33</v>
      </c>
      <c r="S14" t="n">
        <v>28.73</v>
      </c>
      <c r="T14" t="n">
        <v>9072.370000000001</v>
      </c>
      <c r="U14" t="n">
        <v>0.59</v>
      </c>
      <c r="V14" t="n">
        <v>0.88</v>
      </c>
      <c r="W14" t="n">
        <v>0.11</v>
      </c>
      <c r="X14" t="n">
        <v>0.54</v>
      </c>
      <c r="Y14" t="n">
        <v>1</v>
      </c>
      <c r="Z14" t="n">
        <v>10</v>
      </c>
      <c r="AA14" t="n">
        <v>126.1541627051567</v>
      </c>
      <c r="AB14" t="n">
        <v>172.6096909419832</v>
      </c>
      <c r="AC14" t="n">
        <v>156.1360642977512</v>
      </c>
      <c r="AD14" t="n">
        <v>126154.1627051567</v>
      </c>
      <c r="AE14" t="n">
        <v>172609.6909419833</v>
      </c>
      <c r="AF14" t="n">
        <v>7.692775245492783e-06</v>
      </c>
      <c r="AG14" t="n">
        <v>4.718364197530864</v>
      </c>
      <c r="AH14" t="n">
        <v>156136.0642977512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8.215400000000001</v>
      </c>
      <c r="E15" t="n">
        <v>12.17</v>
      </c>
      <c r="F15" t="n">
        <v>9.24</v>
      </c>
      <c r="G15" t="n">
        <v>29.16</v>
      </c>
      <c r="H15" t="n">
        <v>0.46</v>
      </c>
      <c r="I15" t="n">
        <v>19</v>
      </c>
      <c r="J15" t="n">
        <v>163.76</v>
      </c>
      <c r="K15" t="n">
        <v>50.28</v>
      </c>
      <c r="L15" t="n">
        <v>4.25</v>
      </c>
      <c r="M15" t="n">
        <v>17</v>
      </c>
      <c r="N15" t="n">
        <v>29.23</v>
      </c>
      <c r="O15" t="n">
        <v>20430.81</v>
      </c>
      <c r="P15" t="n">
        <v>104.69</v>
      </c>
      <c r="Q15" t="n">
        <v>446.28</v>
      </c>
      <c r="R15" t="n">
        <v>47.38</v>
      </c>
      <c r="S15" t="n">
        <v>28.73</v>
      </c>
      <c r="T15" t="n">
        <v>8600.57</v>
      </c>
      <c r="U15" t="n">
        <v>0.61</v>
      </c>
      <c r="V15" t="n">
        <v>0.88</v>
      </c>
      <c r="W15" t="n">
        <v>0.11</v>
      </c>
      <c r="X15" t="n">
        <v>0.51</v>
      </c>
      <c r="Y15" t="n">
        <v>1</v>
      </c>
      <c r="Z15" t="n">
        <v>10</v>
      </c>
      <c r="AA15" t="n">
        <v>125.7660274801635</v>
      </c>
      <c r="AB15" t="n">
        <v>172.0786272038302</v>
      </c>
      <c r="AC15" t="n">
        <v>155.6556845374147</v>
      </c>
      <c r="AD15" t="n">
        <v>125766.0274801635</v>
      </c>
      <c r="AE15" t="n">
        <v>172078.6272038302</v>
      </c>
      <c r="AF15" t="n">
        <v>7.729657512269932e-06</v>
      </c>
      <c r="AG15" t="n">
        <v>4.695216049382716</v>
      </c>
      <c r="AH15" t="n">
        <v>155655.6845374147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8.257300000000001</v>
      </c>
      <c r="E16" t="n">
        <v>12.11</v>
      </c>
      <c r="F16" t="n">
        <v>9.210000000000001</v>
      </c>
      <c r="G16" t="n">
        <v>30.69</v>
      </c>
      <c r="H16" t="n">
        <v>0.49</v>
      </c>
      <c r="I16" t="n">
        <v>18</v>
      </c>
      <c r="J16" t="n">
        <v>164.12</v>
      </c>
      <c r="K16" t="n">
        <v>50.28</v>
      </c>
      <c r="L16" t="n">
        <v>4.5</v>
      </c>
      <c r="M16" t="n">
        <v>16</v>
      </c>
      <c r="N16" t="n">
        <v>29.34</v>
      </c>
      <c r="O16" t="n">
        <v>20475.04</v>
      </c>
      <c r="P16" t="n">
        <v>103.62</v>
      </c>
      <c r="Q16" t="n">
        <v>446.32</v>
      </c>
      <c r="R16" t="n">
        <v>46.43</v>
      </c>
      <c r="S16" t="n">
        <v>28.73</v>
      </c>
      <c r="T16" t="n">
        <v>8128.69</v>
      </c>
      <c r="U16" t="n">
        <v>0.62</v>
      </c>
      <c r="V16" t="n">
        <v>0.88</v>
      </c>
      <c r="W16" t="n">
        <v>0.11</v>
      </c>
      <c r="X16" t="n">
        <v>0.49</v>
      </c>
      <c r="Y16" t="n">
        <v>1</v>
      </c>
      <c r="Z16" t="n">
        <v>10</v>
      </c>
      <c r="AA16" t="n">
        <v>125.1930945414754</v>
      </c>
      <c r="AB16" t="n">
        <v>171.2947150811002</v>
      </c>
      <c r="AC16" t="n">
        <v>154.9465878874502</v>
      </c>
      <c r="AD16" t="n">
        <v>125193.0945414754</v>
      </c>
      <c r="AE16" t="n">
        <v>171294.7150811002</v>
      </c>
      <c r="AF16" t="n">
        <v>7.769080139258771e-06</v>
      </c>
      <c r="AG16" t="n">
        <v>4.672067901234567</v>
      </c>
      <c r="AH16" t="n">
        <v>154946.5878874502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8.3018</v>
      </c>
      <c r="E17" t="n">
        <v>12.05</v>
      </c>
      <c r="F17" t="n">
        <v>9.17</v>
      </c>
      <c r="G17" t="n">
        <v>32.38</v>
      </c>
      <c r="H17" t="n">
        <v>0.51</v>
      </c>
      <c r="I17" t="n">
        <v>17</v>
      </c>
      <c r="J17" t="n">
        <v>164.48</v>
      </c>
      <c r="K17" t="n">
        <v>50.28</v>
      </c>
      <c r="L17" t="n">
        <v>4.75</v>
      </c>
      <c r="M17" t="n">
        <v>15</v>
      </c>
      <c r="N17" t="n">
        <v>29.45</v>
      </c>
      <c r="O17" t="n">
        <v>20519.3</v>
      </c>
      <c r="P17" t="n">
        <v>102.51</v>
      </c>
      <c r="Q17" t="n">
        <v>446.27</v>
      </c>
      <c r="R17" t="n">
        <v>45.41</v>
      </c>
      <c r="S17" t="n">
        <v>28.73</v>
      </c>
      <c r="T17" t="n">
        <v>7625.08</v>
      </c>
      <c r="U17" t="n">
        <v>0.63</v>
      </c>
      <c r="V17" t="n">
        <v>0.89</v>
      </c>
      <c r="W17" t="n">
        <v>0.11</v>
      </c>
      <c r="X17" t="n">
        <v>0.45</v>
      </c>
      <c r="Y17" t="n">
        <v>1</v>
      </c>
      <c r="Z17" t="n">
        <v>10</v>
      </c>
      <c r="AA17" t="n">
        <v>124.5878092926579</v>
      </c>
      <c r="AB17" t="n">
        <v>170.4665371003679</v>
      </c>
      <c r="AC17" t="n">
        <v>154.1974500508436</v>
      </c>
      <c r="AD17" t="n">
        <v>124587.8092926579</v>
      </c>
      <c r="AE17" t="n">
        <v>170466.5371003679</v>
      </c>
      <c r="AF17" t="n">
        <v>7.810949039044054e-06</v>
      </c>
      <c r="AG17" t="n">
        <v>4.64891975308642</v>
      </c>
      <c r="AH17" t="n">
        <v>154197.4500508436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8.341200000000001</v>
      </c>
      <c r="E18" t="n">
        <v>11.99</v>
      </c>
      <c r="F18" t="n">
        <v>9.15</v>
      </c>
      <c r="G18" t="n">
        <v>34.31</v>
      </c>
      <c r="H18" t="n">
        <v>0.54</v>
      </c>
      <c r="I18" t="n">
        <v>16</v>
      </c>
      <c r="J18" t="n">
        <v>164.83</v>
      </c>
      <c r="K18" t="n">
        <v>50.28</v>
      </c>
      <c r="L18" t="n">
        <v>5</v>
      </c>
      <c r="M18" t="n">
        <v>14</v>
      </c>
      <c r="N18" t="n">
        <v>29.55</v>
      </c>
      <c r="O18" t="n">
        <v>20563.61</v>
      </c>
      <c r="P18" t="n">
        <v>101.78</v>
      </c>
      <c r="Q18" t="n">
        <v>446.27</v>
      </c>
      <c r="R18" t="n">
        <v>44.54</v>
      </c>
      <c r="S18" t="n">
        <v>28.73</v>
      </c>
      <c r="T18" t="n">
        <v>7195.48</v>
      </c>
      <c r="U18" t="n">
        <v>0.65</v>
      </c>
      <c r="V18" t="n">
        <v>0.89</v>
      </c>
      <c r="W18" t="n">
        <v>0.11</v>
      </c>
      <c r="X18" t="n">
        <v>0.43</v>
      </c>
      <c r="Y18" t="n">
        <v>1</v>
      </c>
      <c r="Z18" t="n">
        <v>10</v>
      </c>
      <c r="AA18" t="n">
        <v>124.1509880532169</v>
      </c>
      <c r="AB18" t="n">
        <v>169.8688590093721</v>
      </c>
      <c r="AC18" t="n">
        <v>153.6568135180058</v>
      </c>
      <c r="AD18" t="n">
        <v>124150.9880532169</v>
      </c>
      <c r="AE18" t="n">
        <v>169868.8590093721</v>
      </c>
      <c r="AF18" t="n">
        <v>7.848019480651697e-06</v>
      </c>
      <c r="AG18" t="n">
        <v>4.625771604938271</v>
      </c>
      <c r="AH18" t="n">
        <v>153656.8135180058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8.3963</v>
      </c>
      <c r="E19" t="n">
        <v>11.91</v>
      </c>
      <c r="F19" t="n">
        <v>9.1</v>
      </c>
      <c r="G19" t="n">
        <v>36.41</v>
      </c>
      <c r="H19" t="n">
        <v>0.5600000000000001</v>
      </c>
      <c r="I19" t="n">
        <v>15</v>
      </c>
      <c r="J19" t="n">
        <v>165.19</v>
      </c>
      <c r="K19" t="n">
        <v>50.28</v>
      </c>
      <c r="L19" t="n">
        <v>5.25</v>
      </c>
      <c r="M19" t="n">
        <v>13</v>
      </c>
      <c r="N19" t="n">
        <v>29.66</v>
      </c>
      <c r="O19" t="n">
        <v>20607.95</v>
      </c>
      <c r="P19" t="n">
        <v>100.59</v>
      </c>
      <c r="Q19" t="n">
        <v>446.27</v>
      </c>
      <c r="R19" t="n">
        <v>42.97</v>
      </c>
      <c r="S19" t="n">
        <v>28.73</v>
      </c>
      <c r="T19" t="n">
        <v>6412.59</v>
      </c>
      <c r="U19" t="n">
        <v>0.67</v>
      </c>
      <c r="V19" t="n">
        <v>0.89</v>
      </c>
      <c r="W19" t="n">
        <v>0.11</v>
      </c>
      <c r="X19" t="n">
        <v>0.38</v>
      </c>
      <c r="Y19" t="n">
        <v>1</v>
      </c>
      <c r="Z19" t="n">
        <v>10</v>
      </c>
      <c r="AA19" t="n">
        <v>113.5494095454181</v>
      </c>
      <c r="AB19" t="n">
        <v>155.3633115863744</v>
      </c>
      <c r="AC19" t="n">
        <v>140.5356551823907</v>
      </c>
      <c r="AD19" t="n">
        <v>113549.4095454181</v>
      </c>
      <c r="AE19" t="n">
        <v>155363.3115863744</v>
      </c>
      <c r="AF19" t="n">
        <v>7.89986164645325e-06</v>
      </c>
      <c r="AG19" t="n">
        <v>4.594907407407408</v>
      </c>
      <c r="AH19" t="n">
        <v>140535.6551823907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8.468999999999999</v>
      </c>
      <c r="E20" t="n">
        <v>11.81</v>
      </c>
      <c r="F20" t="n">
        <v>9.029999999999999</v>
      </c>
      <c r="G20" t="n">
        <v>38.71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99.34999999999999</v>
      </c>
      <c r="Q20" t="n">
        <v>446.3</v>
      </c>
      <c r="R20" t="n">
        <v>40.55</v>
      </c>
      <c r="S20" t="n">
        <v>28.73</v>
      </c>
      <c r="T20" t="n">
        <v>5210.18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112.7525671243424</v>
      </c>
      <c r="AB20" t="n">
        <v>154.2730366316527</v>
      </c>
      <c r="AC20" t="n">
        <v>139.5494345391368</v>
      </c>
      <c r="AD20" t="n">
        <v>112752.5671243424</v>
      </c>
      <c r="AE20" t="n">
        <v>154273.0366316527</v>
      </c>
      <c r="AF20" t="n">
        <v>7.968263197338419e-06</v>
      </c>
      <c r="AG20" t="n">
        <v>4.556327160493828</v>
      </c>
      <c r="AH20" t="n">
        <v>139549.4345391368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8.4146</v>
      </c>
      <c r="E21" t="n">
        <v>11.88</v>
      </c>
      <c r="F21" t="n">
        <v>9.109999999999999</v>
      </c>
      <c r="G21" t="n">
        <v>39.04</v>
      </c>
      <c r="H21" t="n">
        <v>0.61</v>
      </c>
      <c r="I21" t="n">
        <v>14</v>
      </c>
      <c r="J21" t="n">
        <v>165.91</v>
      </c>
      <c r="K21" t="n">
        <v>50.28</v>
      </c>
      <c r="L21" t="n">
        <v>5.75</v>
      </c>
      <c r="M21" t="n">
        <v>12</v>
      </c>
      <c r="N21" t="n">
        <v>29.88</v>
      </c>
      <c r="O21" t="n">
        <v>20696.74</v>
      </c>
      <c r="P21" t="n">
        <v>99.47</v>
      </c>
      <c r="Q21" t="n">
        <v>446.27</v>
      </c>
      <c r="R21" t="n">
        <v>43.55</v>
      </c>
      <c r="S21" t="n">
        <v>28.73</v>
      </c>
      <c r="T21" t="n">
        <v>6710.88</v>
      </c>
      <c r="U21" t="n">
        <v>0.66</v>
      </c>
      <c r="V21" t="n">
        <v>0.89</v>
      </c>
      <c r="W21" t="n">
        <v>0.1</v>
      </c>
      <c r="X21" t="n">
        <v>0.39</v>
      </c>
      <c r="Y21" t="n">
        <v>1</v>
      </c>
      <c r="Z21" t="n">
        <v>10</v>
      </c>
      <c r="AA21" t="n">
        <v>113.1515630394583</v>
      </c>
      <c r="AB21" t="n">
        <v>154.8189604451715</v>
      </c>
      <c r="AC21" t="n">
        <v>140.0432561501024</v>
      </c>
      <c r="AD21" t="n">
        <v>113151.5630394583</v>
      </c>
      <c r="AE21" t="n">
        <v>154818.9604451715</v>
      </c>
      <c r="AF21" t="n">
        <v>7.917079643443601e-06</v>
      </c>
      <c r="AG21" t="n">
        <v>4.583333333333334</v>
      </c>
      <c r="AH21" t="n">
        <v>140043.2561501024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8.4573</v>
      </c>
      <c r="E22" t="n">
        <v>11.82</v>
      </c>
      <c r="F22" t="n">
        <v>9.08</v>
      </c>
      <c r="G22" t="n">
        <v>41.91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98.48</v>
      </c>
      <c r="Q22" t="n">
        <v>446.3</v>
      </c>
      <c r="R22" t="n">
        <v>42.46</v>
      </c>
      <c r="S22" t="n">
        <v>28.73</v>
      </c>
      <c r="T22" t="n">
        <v>6172.2</v>
      </c>
      <c r="U22" t="n">
        <v>0.68</v>
      </c>
      <c r="V22" t="n">
        <v>0.9</v>
      </c>
      <c r="W22" t="n">
        <v>0.1</v>
      </c>
      <c r="X22" t="n">
        <v>0.36</v>
      </c>
      <c r="Y22" t="n">
        <v>1</v>
      </c>
      <c r="Z22" t="n">
        <v>10</v>
      </c>
      <c r="AA22" t="n">
        <v>112.6245721748996</v>
      </c>
      <c r="AB22" t="n">
        <v>154.0979082950865</v>
      </c>
      <c r="AC22" t="n">
        <v>139.3910202052183</v>
      </c>
      <c r="AD22" t="n">
        <v>112624.5721748996</v>
      </c>
      <c r="AE22" t="n">
        <v>154097.9082950865</v>
      </c>
      <c r="AF22" t="n">
        <v>7.957254969754425e-06</v>
      </c>
      <c r="AG22" t="n">
        <v>4.560185185185186</v>
      </c>
      <c r="AH22" t="n">
        <v>139391.0202052183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8.4565</v>
      </c>
      <c r="E23" t="n">
        <v>11.83</v>
      </c>
      <c r="F23" t="n">
        <v>9.08</v>
      </c>
      <c r="G23" t="n">
        <v>41.92</v>
      </c>
      <c r="H23" t="n">
        <v>0.66</v>
      </c>
      <c r="I23" t="n">
        <v>13</v>
      </c>
      <c r="J23" t="n">
        <v>166.64</v>
      </c>
      <c r="K23" t="n">
        <v>50.28</v>
      </c>
      <c r="L23" t="n">
        <v>6.25</v>
      </c>
      <c r="M23" t="n">
        <v>11</v>
      </c>
      <c r="N23" t="n">
        <v>30.11</v>
      </c>
      <c r="O23" t="n">
        <v>20785.69</v>
      </c>
      <c r="P23" t="n">
        <v>98.25</v>
      </c>
      <c r="Q23" t="n">
        <v>446.27</v>
      </c>
      <c r="R23" t="n">
        <v>42.44</v>
      </c>
      <c r="S23" t="n">
        <v>28.73</v>
      </c>
      <c r="T23" t="n">
        <v>6162.47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112.5625754486814</v>
      </c>
      <c r="AB23" t="n">
        <v>154.0130816391722</v>
      </c>
      <c r="AC23" t="n">
        <v>139.3142892862894</v>
      </c>
      <c r="AD23" t="n">
        <v>112562.5754486814</v>
      </c>
      <c r="AE23" t="n">
        <v>154013.0816391722</v>
      </c>
      <c r="AF23" t="n">
        <v>7.956502270432441e-06</v>
      </c>
      <c r="AG23" t="n">
        <v>4.564043209876544</v>
      </c>
      <c r="AH23" t="n">
        <v>139314.2892862894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8.504</v>
      </c>
      <c r="E24" t="n">
        <v>11.76</v>
      </c>
      <c r="F24" t="n">
        <v>9.050000000000001</v>
      </c>
      <c r="G24" t="n">
        <v>45.24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97.14</v>
      </c>
      <c r="Q24" t="n">
        <v>446.27</v>
      </c>
      <c r="R24" t="n">
        <v>41.32</v>
      </c>
      <c r="S24" t="n">
        <v>28.73</v>
      </c>
      <c r="T24" t="n">
        <v>5605.66</v>
      </c>
      <c r="U24" t="n">
        <v>0.7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111.9847540739396</v>
      </c>
      <c r="AB24" t="n">
        <v>153.2224809425709</v>
      </c>
      <c r="AC24" t="n">
        <v>138.5991424105565</v>
      </c>
      <c r="AD24" t="n">
        <v>111984.7540739396</v>
      </c>
      <c r="AE24" t="n">
        <v>153222.480942571</v>
      </c>
      <c r="AF24" t="n">
        <v>8.001193792675158e-06</v>
      </c>
      <c r="AG24" t="n">
        <v>4.537037037037037</v>
      </c>
      <c r="AH24" t="n">
        <v>138599.1424105565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8.501200000000001</v>
      </c>
      <c r="E25" t="n">
        <v>11.76</v>
      </c>
      <c r="F25" t="n">
        <v>9.050000000000001</v>
      </c>
      <c r="G25" t="n">
        <v>45.26</v>
      </c>
      <c r="H25" t="n">
        <v>0.71</v>
      </c>
      <c r="I25" t="n">
        <v>12</v>
      </c>
      <c r="J25" t="n">
        <v>167.36</v>
      </c>
      <c r="K25" t="n">
        <v>50.28</v>
      </c>
      <c r="L25" t="n">
        <v>6.75</v>
      </c>
      <c r="M25" t="n">
        <v>10</v>
      </c>
      <c r="N25" t="n">
        <v>30.33</v>
      </c>
      <c r="O25" t="n">
        <v>20874.78</v>
      </c>
      <c r="P25" t="n">
        <v>96.62</v>
      </c>
      <c r="Q25" t="n">
        <v>446.27</v>
      </c>
      <c r="R25" t="n">
        <v>41.45</v>
      </c>
      <c r="S25" t="n">
        <v>28.73</v>
      </c>
      <c r="T25" t="n">
        <v>5671.36</v>
      </c>
      <c r="U25" t="n">
        <v>0.6899999999999999</v>
      </c>
      <c r="V25" t="n">
        <v>0.9</v>
      </c>
      <c r="W25" t="n">
        <v>0.1</v>
      </c>
      <c r="X25" t="n">
        <v>0.33</v>
      </c>
      <c r="Y25" t="n">
        <v>1</v>
      </c>
      <c r="Z25" t="n">
        <v>10</v>
      </c>
      <c r="AA25" t="n">
        <v>111.8497801476357</v>
      </c>
      <c r="AB25" t="n">
        <v>153.0378036619727</v>
      </c>
      <c r="AC25" t="n">
        <v>138.4320904704223</v>
      </c>
      <c r="AD25" t="n">
        <v>111849.7801476357</v>
      </c>
      <c r="AE25" t="n">
        <v>153037.8036619727</v>
      </c>
      <c r="AF25" t="n">
        <v>7.99855934504822e-06</v>
      </c>
      <c r="AG25" t="n">
        <v>4.537037037037037</v>
      </c>
      <c r="AH25" t="n">
        <v>138432.0904704223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8.5627</v>
      </c>
      <c r="E26" t="n">
        <v>11.68</v>
      </c>
      <c r="F26" t="n">
        <v>9</v>
      </c>
      <c r="G26" t="n">
        <v>49.09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95.09</v>
      </c>
      <c r="Q26" t="n">
        <v>446.27</v>
      </c>
      <c r="R26" t="n">
        <v>39.75</v>
      </c>
      <c r="S26" t="n">
        <v>28.73</v>
      </c>
      <c r="T26" t="n">
        <v>4825.59</v>
      </c>
      <c r="U26" t="n">
        <v>0.72</v>
      </c>
      <c r="V26" t="n">
        <v>0.9</v>
      </c>
      <c r="W26" t="n">
        <v>0.1</v>
      </c>
      <c r="X26" t="n">
        <v>0.28</v>
      </c>
      <c r="Y26" t="n">
        <v>1</v>
      </c>
      <c r="Z26" t="n">
        <v>10</v>
      </c>
      <c r="AA26" t="n">
        <v>111.0712903207397</v>
      </c>
      <c r="AB26" t="n">
        <v>151.9726395362669</v>
      </c>
      <c r="AC26" t="n">
        <v>137.4685841139063</v>
      </c>
      <c r="AD26" t="n">
        <v>111071.2903207397</v>
      </c>
      <c r="AE26" t="n">
        <v>151972.6395362669</v>
      </c>
      <c r="AF26" t="n">
        <v>8.056423105425633e-06</v>
      </c>
      <c r="AG26" t="n">
        <v>4.506172839506173</v>
      </c>
      <c r="AH26" t="n">
        <v>137468.5841139063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8.557399999999999</v>
      </c>
      <c r="E27" t="n">
        <v>11.69</v>
      </c>
      <c r="F27" t="n">
        <v>9.01</v>
      </c>
      <c r="G27" t="n">
        <v>49.13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94.54000000000001</v>
      </c>
      <c r="Q27" t="n">
        <v>446.31</v>
      </c>
      <c r="R27" t="n">
        <v>39.9</v>
      </c>
      <c r="S27" t="n">
        <v>28.73</v>
      </c>
      <c r="T27" t="n">
        <v>4901.35</v>
      </c>
      <c r="U27" t="n">
        <v>0.72</v>
      </c>
      <c r="V27" t="n">
        <v>0.9</v>
      </c>
      <c r="W27" t="n">
        <v>0.1</v>
      </c>
      <c r="X27" t="n">
        <v>0.29</v>
      </c>
      <c r="Y27" t="n">
        <v>1</v>
      </c>
      <c r="Z27" t="n">
        <v>10</v>
      </c>
      <c r="AA27" t="n">
        <v>110.9525637231771</v>
      </c>
      <c r="AB27" t="n">
        <v>151.8101925676341</v>
      </c>
      <c r="AC27" t="n">
        <v>137.321640855964</v>
      </c>
      <c r="AD27" t="n">
        <v>110952.5637231772</v>
      </c>
      <c r="AE27" t="n">
        <v>151810.1925676341</v>
      </c>
      <c r="AF27" t="n">
        <v>8.051436472417497e-06</v>
      </c>
      <c r="AG27" t="n">
        <v>4.510030864197531</v>
      </c>
      <c r="AH27" t="n">
        <v>137321.640855964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8.607100000000001</v>
      </c>
      <c r="E28" t="n">
        <v>11.62</v>
      </c>
      <c r="F28" t="n">
        <v>8.970000000000001</v>
      </c>
      <c r="G28" t="n">
        <v>53.83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93.53</v>
      </c>
      <c r="Q28" t="n">
        <v>446.27</v>
      </c>
      <c r="R28" t="n">
        <v>38.71</v>
      </c>
      <c r="S28" t="n">
        <v>28.73</v>
      </c>
      <c r="T28" t="n">
        <v>4310.69</v>
      </c>
      <c r="U28" t="n">
        <v>0.74</v>
      </c>
      <c r="V28" t="n">
        <v>0.91</v>
      </c>
      <c r="W28" t="n">
        <v>0.1</v>
      </c>
      <c r="X28" t="n">
        <v>0.25</v>
      </c>
      <c r="Y28" t="n">
        <v>1</v>
      </c>
      <c r="Z28" t="n">
        <v>10</v>
      </c>
      <c r="AA28" t="n">
        <v>110.2254288184734</v>
      </c>
      <c r="AB28" t="n">
        <v>150.815294512091</v>
      </c>
      <c r="AC28" t="n">
        <v>136.4216944744934</v>
      </c>
      <c r="AD28" t="n">
        <v>110225.4288184734</v>
      </c>
      <c r="AE28" t="n">
        <v>150815.294512091</v>
      </c>
      <c r="AF28" t="n">
        <v>8.098197917795669e-06</v>
      </c>
      <c r="AG28" t="n">
        <v>4.483024691358025</v>
      </c>
      <c r="AH28" t="n">
        <v>136421.6944744934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8.6457</v>
      </c>
      <c r="E29" t="n">
        <v>11.57</v>
      </c>
      <c r="F29" t="n">
        <v>8.92</v>
      </c>
      <c r="G29" t="n">
        <v>53.52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92.42</v>
      </c>
      <c r="Q29" t="n">
        <v>446.27</v>
      </c>
      <c r="R29" t="n">
        <v>36.92</v>
      </c>
      <c r="S29" t="n">
        <v>28.73</v>
      </c>
      <c r="T29" t="n">
        <v>3414.41</v>
      </c>
      <c r="U29" t="n">
        <v>0.78</v>
      </c>
      <c r="V29" t="n">
        <v>0.91</v>
      </c>
      <c r="W29" t="n">
        <v>0.1</v>
      </c>
      <c r="X29" t="n">
        <v>0.2</v>
      </c>
      <c r="Y29" t="n">
        <v>1</v>
      </c>
      <c r="Z29" t="n">
        <v>10</v>
      </c>
      <c r="AA29" t="n">
        <v>109.6823408463646</v>
      </c>
      <c r="AB29" t="n">
        <v>150.0722175893016</v>
      </c>
      <c r="AC29" t="n">
        <v>135.7495357702998</v>
      </c>
      <c r="AD29" t="n">
        <v>109682.3408463646</v>
      </c>
      <c r="AE29" t="n">
        <v>150072.2175893016</v>
      </c>
      <c r="AF29" t="n">
        <v>8.134515660081328e-06</v>
      </c>
      <c r="AG29" t="n">
        <v>4.463734567901235</v>
      </c>
      <c r="AH29" t="n">
        <v>135749.5357702998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8.5954</v>
      </c>
      <c r="E30" t="n">
        <v>11.63</v>
      </c>
      <c r="F30" t="n">
        <v>8.99</v>
      </c>
      <c r="G30" t="n">
        <v>53.92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92.61</v>
      </c>
      <c r="Q30" t="n">
        <v>446.28</v>
      </c>
      <c r="R30" t="n">
        <v>39.54</v>
      </c>
      <c r="S30" t="n">
        <v>28.73</v>
      </c>
      <c r="T30" t="n">
        <v>4724.93</v>
      </c>
      <c r="U30" t="n">
        <v>0.73</v>
      </c>
      <c r="V30" t="n">
        <v>0.91</v>
      </c>
      <c r="W30" t="n">
        <v>0.09</v>
      </c>
      <c r="X30" t="n">
        <v>0.27</v>
      </c>
      <c r="Y30" t="n">
        <v>1</v>
      </c>
      <c r="Z30" t="n">
        <v>10</v>
      </c>
      <c r="AA30" t="n">
        <v>110.0436786269436</v>
      </c>
      <c r="AB30" t="n">
        <v>150.5666158817874</v>
      </c>
      <c r="AC30" t="n">
        <v>136.1967493836433</v>
      </c>
      <c r="AD30" t="n">
        <v>110043.6786269436</v>
      </c>
      <c r="AE30" t="n">
        <v>150566.6158817874</v>
      </c>
      <c r="AF30" t="n">
        <v>8.087189690211673e-06</v>
      </c>
      <c r="AG30" t="n">
        <v>4.486882716049383</v>
      </c>
      <c r="AH30" t="n">
        <v>136196.7493836433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8.6501</v>
      </c>
      <c r="E31" t="n">
        <v>11.56</v>
      </c>
      <c r="F31" t="n">
        <v>8.949999999999999</v>
      </c>
      <c r="G31" t="n">
        <v>59.64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90.89</v>
      </c>
      <c r="Q31" t="n">
        <v>446.27</v>
      </c>
      <c r="R31" t="n">
        <v>38.01</v>
      </c>
      <c r="S31" t="n">
        <v>28.73</v>
      </c>
      <c r="T31" t="n">
        <v>3964.24</v>
      </c>
      <c r="U31" t="n">
        <v>0.76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109.2738840065769</v>
      </c>
      <c r="AB31" t="n">
        <v>149.5133489212604</v>
      </c>
      <c r="AC31" t="n">
        <v>135.2440047435592</v>
      </c>
      <c r="AD31" t="n">
        <v>109273.8840065769</v>
      </c>
      <c r="AE31" t="n">
        <v>149513.3489212604</v>
      </c>
      <c r="AF31" t="n">
        <v>8.138655506352233e-06</v>
      </c>
      <c r="AG31" t="n">
        <v>4.459876543209877</v>
      </c>
      <c r="AH31" t="n">
        <v>135244.0047435592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8.654299999999999</v>
      </c>
      <c r="E32" t="n">
        <v>11.56</v>
      </c>
      <c r="F32" t="n">
        <v>8.94</v>
      </c>
      <c r="G32" t="n">
        <v>59.6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90.38</v>
      </c>
      <c r="Q32" t="n">
        <v>446.27</v>
      </c>
      <c r="R32" t="n">
        <v>37.79</v>
      </c>
      <c r="S32" t="n">
        <v>28.73</v>
      </c>
      <c r="T32" t="n">
        <v>3856.07</v>
      </c>
      <c r="U32" t="n">
        <v>0.76</v>
      </c>
      <c r="V32" t="n">
        <v>0.91</v>
      </c>
      <c r="W32" t="n">
        <v>0.09</v>
      </c>
      <c r="X32" t="n">
        <v>0.22</v>
      </c>
      <c r="Y32" t="n">
        <v>1</v>
      </c>
      <c r="Z32" t="n">
        <v>10</v>
      </c>
      <c r="AA32" t="n">
        <v>109.1007176961091</v>
      </c>
      <c r="AB32" t="n">
        <v>149.2764151357201</v>
      </c>
      <c r="AC32" t="n">
        <v>135.0296835859721</v>
      </c>
      <c r="AD32" t="n">
        <v>109100.7176961091</v>
      </c>
      <c r="AE32" t="n">
        <v>149276.4151357201</v>
      </c>
      <c r="AF32" t="n">
        <v>8.142607177792641e-06</v>
      </c>
      <c r="AG32" t="n">
        <v>4.459876543209877</v>
      </c>
      <c r="AH32" t="n">
        <v>135029.6835859721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8.6393</v>
      </c>
      <c r="E33" t="n">
        <v>11.58</v>
      </c>
      <c r="F33" t="n">
        <v>8.960000000000001</v>
      </c>
      <c r="G33" t="n">
        <v>59.74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90.23999999999999</v>
      </c>
      <c r="Q33" t="n">
        <v>446.27</v>
      </c>
      <c r="R33" t="n">
        <v>38.45</v>
      </c>
      <c r="S33" t="n">
        <v>28.73</v>
      </c>
      <c r="T33" t="n">
        <v>4185.78</v>
      </c>
      <c r="U33" t="n">
        <v>0.75</v>
      </c>
      <c r="V33" t="n">
        <v>0.91</v>
      </c>
      <c r="W33" t="n">
        <v>0.1</v>
      </c>
      <c r="X33" t="n">
        <v>0.24</v>
      </c>
      <c r="Y33" t="n">
        <v>1</v>
      </c>
      <c r="Z33" t="n">
        <v>10</v>
      </c>
      <c r="AA33" t="n">
        <v>109.1507404998341</v>
      </c>
      <c r="AB33" t="n">
        <v>149.3448585426269</v>
      </c>
      <c r="AC33" t="n">
        <v>135.0915948501846</v>
      </c>
      <c r="AD33" t="n">
        <v>109150.7404998341</v>
      </c>
      <c r="AE33" t="n">
        <v>149344.8585426269</v>
      </c>
      <c r="AF33" t="n">
        <v>8.128494065505468e-06</v>
      </c>
      <c r="AG33" t="n">
        <v>4.467592592592593</v>
      </c>
      <c r="AH33" t="n">
        <v>135091.5948501846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8.6472</v>
      </c>
      <c r="E34" t="n">
        <v>11.56</v>
      </c>
      <c r="F34" t="n">
        <v>8.949999999999999</v>
      </c>
      <c r="G34" t="n">
        <v>59.67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89.16</v>
      </c>
      <c r="Q34" t="n">
        <v>446.27</v>
      </c>
      <c r="R34" t="n">
        <v>38.07</v>
      </c>
      <c r="S34" t="n">
        <v>28.73</v>
      </c>
      <c r="T34" t="n">
        <v>3994.65</v>
      </c>
      <c r="U34" t="n">
        <v>0.75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108.8023517427251</v>
      </c>
      <c r="AB34" t="n">
        <v>148.8681776753234</v>
      </c>
      <c r="AC34" t="n">
        <v>134.6604077358306</v>
      </c>
      <c r="AD34" t="n">
        <v>108802.3517427251</v>
      </c>
      <c r="AE34" t="n">
        <v>148868.1776753234</v>
      </c>
      <c r="AF34" t="n">
        <v>8.135926971310045e-06</v>
      </c>
      <c r="AG34" t="n">
        <v>4.459876543209877</v>
      </c>
      <c r="AH34" t="n">
        <v>134660.4077358306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8.692299999999999</v>
      </c>
      <c r="E35" t="n">
        <v>11.5</v>
      </c>
      <c r="F35" t="n">
        <v>8.92</v>
      </c>
      <c r="G35" t="n">
        <v>66.92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87.98</v>
      </c>
      <c r="Q35" t="n">
        <v>446.27</v>
      </c>
      <c r="R35" t="n">
        <v>37.2</v>
      </c>
      <c r="S35" t="n">
        <v>28.73</v>
      </c>
      <c r="T35" t="n">
        <v>3567.11</v>
      </c>
      <c r="U35" t="n">
        <v>0.77</v>
      </c>
      <c r="V35" t="n">
        <v>0.91</v>
      </c>
      <c r="W35" t="n">
        <v>0.09</v>
      </c>
      <c r="X35" t="n">
        <v>0.2</v>
      </c>
      <c r="Y35" t="n">
        <v>1</v>
      </c>
      <c r="Z35" t="n">
        <v>10</v>
      </c>
      <c r="AA35" t="n">
        <v>108.2472266996846</v>
      </c>
      <c r="AB35" t="n">
        <v>148.1086311010473</v>
      </c>
      <c r="AC35" t="n">
        <v>133.9733512205729</v>
      </c>
      <c r="AD35" t="n">
        <v>108247.2266996846</v>
      </c>
      <c r="AE35" t="n">
        <v>148108.6311010473</v>
      </c>
      <c r="AF35" t="n">
        <v>8.178360395586816e-06</v>
      </c>
      <c r="AG35" t="n">
        <v>4.436728395061729</v>
      </c>
      <c r="AH35" t="n">
        <v>133973.3512205729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8.7104</v>
      </c>
      <c r="E36" t="n">
        <v>11.48</v>
      </c>
      <c r="F36" t="n">
        <v>8.9</v>
      </c>
      <c r="G36" t="n">
        <v>66.73999999999999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87.19</v>
      </c>
      <c r="Q36" t="n">
        <v>446.3</v>
      </c>
      <c r="R36" t="n">
        <v>36.31</v>
      </c>
      <c r="S36" t="n">
        <v>28.73</v>
      </c>
      <c r="T36" t="n">
        <v>3119.09</v>
      </c>
      <c r="U36" t="n">
        <v>0.79</v>
      </c>
      <c r="V36" t="n">
        <v>0.92</v>
      </c>
      <c r="W36" t="n">
        <v>0.09</v>
      </c>
      <c r="X36" t="n">
        <v>0.18</v>
      </c>
      <c r="Y36" t="n">
        <v>1</v>
      </c>
      <c r="Z36" t="n">
        <v>10</v>
      </c>
      <c r="AA36" t="n">
        <v>107.928100713462</v>
      </c>
      <c r="AB36" t="n">
        <v>147.6719888478529</v>
      </c>
      <c r="AC36" t="n">
        <v>133.578381491192</v>
      </c>
      <c r="AD36" t="n">
        <v>107928.100713462</v>
      </c>
      <c r="AE36" t="n">
        <v>147671.9888478529</v>
      </c>
      <c r="AF36" t="n">
        <v>8.195390217746672e-06</v>
      </c>
      <c r="AG36" t="n">
        <v>4.429012345679013</v>
      </c>
      <c r="AH36" t="n">
        <v>133578.381491192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8.7188</v>
      </c>
      <c r="E37" t="n">
        <v>11.47</v>
      </c>
      <c r="F37" t="n">
        <v>8.890000000000001</v>
      </c>
      <c r="G37" t="n">
        <v>66.65000000000001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85.76000000000001</v>
      </c>
      <c r="Q37" t="n">
        <v>446.3</v>
      </c>
      <c r="R37" t="n">
        <v>36.06</v>
      </c>
      <c r="S37" t="n">
        <v>28.73</v>
      </c>
      <c r="T37" t="n">
        <v>2994.44</v>
      </c>
      <c r="U37" t="n">
        <v>0.8</v>
      </c>
      <c r="V37" t="n">
        <v>0.92</v>
      </c>
      <c r="W37" t="n">
        <v>0.09</v>
      </c>
      <c r="X37" t="n">
        <v>0.17</v>
      </c>
      <c r="Y37" t="n">
        <v>1</v>
      </c>
      <c r="Z37" t="n">
        <v>10</v>
      </c>
      <c r="AA37" t="n">
        <v>107.4845533251855</v>
      </c>
      <c r="AB37" t="n">
        <v>147.0651077432836</v>
      </c>
      <c r="AC37" t="n">
        <v>133.0294202674796</v>
      </c>
      <c r="AD37" t="n">
        <v>107484.5533251855</v>
      </c>
      <c r="AE37" t="n">
        <v>147065.1077432836</v>
      </c>
      <c r="AF37" t="n">
        <v>8.20329356062749e-06</v>
      </c>
      <c r="AG37" t="n">
        <v>4.425154320987655</v>
      </c>
      <c r="AH37" t="n">
        <v>133029.4202674796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8.6732</v>
      </c>
      <c r="E38" t="n">
        <v>11.53</v>
      </c>
      <c r="F38" t="n">
        <v>8.949999999999999</v>
      </c>
      <c r="G38" t="n">
        <v>67.11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85.14</v>
      </c>
      <c r="Q38" t="n">
        <v>446.27</v>
      </c>
      <c r="R38" t="n">
        <v>38.09</v>
      </c>
      <c r="S38" t="n">
        <v>28.73</v>
      </c>
      <c r="T38" t="n">
        <v>4009.58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107.5723015217683</v>
      </c>
      <c r="AB38" t="n">
        <v>147.1851686970254</v>
      </c>
      <c r="AC38" t="n">
        <v>133.1380227723029</v>
      </c>
      <c r="AD38" t="n">
        <v>107572.3015217683</v>
      </c>
      <c r="AE38" t="n">
        <v>147185.1686970254</v>
      </c>
      <c r="AF38" t="n">
        <v>8.160389699274481e-06</v>
      </c>
      <c r="AG38" t="n">
        <v>4.448302469135802</v>
      </c>
      <c r="AH38" t="n">
        <v>133138.0227723029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8.7357</v>
      </c>
      <c r="E39" t="n">
        <v>11.45</v>
      </c>
      <c r="F39" t="n">
        <v>8.9</v>
      </c>
      <c r="G39" t="n">
        <v>76.26000000000001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4</v>
      </c>
      <c r="N39" t="n">
        <v>31.92</v>
      </c>
      <c r="O39" t="n">
        <v>21502.75</v>
      </c>
      <c r="P39" t="n">
        <v>84.33</v>
      </c>
      <c r="Q39" t="n">
        <v>446.27</v>
      </c>
      <c r="R39" t="n">
        <v>36.41</v>
      </c>
      <c r="S39" t="n">
        <v>28.73</v>
      </c>
      <c r="T39" t="n">
        <v>3176.78</v>
      </c>
      <c r="U39" t="n">
        <v>0.79</v>
      </c>
      <c r="V39" t="n">
        <v>0.92</v>
      </c>
      <c r="W39" t="n">
        <v>0.09</v>
      </c>
      <c r="X39" t="n">
        <v>0.18</v>
      </c>
      <c r="Y39" t="n">
        <v>1</v>
      </c>
      <c r="Z39" t="n">
        <v>10</v>
      </c>
      <c r="AA39" t="n">
        <v>107.0334654658035</v>
      </c>
      <c r="AB39" t="n">
        <v>146.4479094334856</v>
      </c>
      <c r="AC39" t="n">
        <v>132.4711264981253</v>
      </c>
      <c r="AD39" t="n">
        <v>107033.4654658035</v>
      </c>
      <c r="AE39" t="n">
        <v>146447.9094334856</v>
      </c>
      <c r="AF39" t="n">
        <v>8.219194333804371e-06</v>
      </c>
      <c r="AG39" t="n">
        <v>4.417438271604938</v>
      </c>
      <c r="AH39" t="n">
        <v>132471.1264981253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8.7425</v>
      </c>
      <c r="E40" t="n">
        <v>11.44</v>
      </c>
      <c r="F40" t="n">
        <v>8.890000000000001</v>
      </c>
      <c r="G40" t="n">
        <v>76.19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2</v>
      </c>
      <c r="N40" t="n">
        <v>32.04</v>
      </c>
      <c r="O40" t="n">
        <v>21547.89</v>
      </c>
      <c r="P40" t="n">
        <v>84.17</v>
      </c>
      <c r="Q40" t="n">
        <v>446.27</v>
      </c>
      <c r="R40" t="n">
        <v>35.98</v>
      </c>
      <c r="S40" t="n">
        <v>28.73</v>
      </c>
      <c r="T40" t="n">
        <v>2958.4</v>
      </c>
      <c r="U40" t="n">
        <v>0.8</v>
      </c>
      <c r="V40" t="n">
        <v>0.92</v>
      </c>
      <c r="W40" t="n">
        <v>0.1</v>
      </c>
      <c r="X40" t="n">
        <v>0.17</v>
      </c>
      <c r="Y40" t="n">
        <v>1</v>
      </c>
      <c r="Z40" t="n">
        <v>10</v>
      </c>
      <c r="AA40" t="n">
        <v>106.9496624334169</v>
      </c>
      <c r="AB40" t="n">
        <v>146.3332464274454</v>
      </c>
      <c r="AC40" t="n">
        <v>132.367406768451</v>
      </c>
      <c r="AD40" t="n">
        <v>106949.6624334169</v>
      </c>
      <c r="AE40" t="n">
        <v>146333.2464274454</v>
      </c>
      <c r="AF40" t="n">
        <v>8.225592278041226e-06</v>
      </c>
      <c r="AG40" t="n">
        <v>4.41358024691358</v>
      </c>
      <c r="AH40" t="n">
        <v>132367.406768451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8.7355</v>
      </c>
      <c r="E41" t="n">
        <v>11.45</v>
      </c>
      <c r="F41" t="n">
        <v>8.9</v>
      </c>
      <c r="G41" t="n">
        <v>76.26000000000001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1</v>
      </c>
      <c r="N41" t="n">
        <v>32.15</v>
      </c>
      <c r="O41" t="n">
        <v>21593.08</v>
      </c>
      <c r="P41" t="n">
        <v>84.26000000000001</v>
      </c>
      <c r="Q41" t="n">
        <v>446.31</v>
      </c>
      <c r="R41" t="n">
        <v>36.28</v>
      </c>
      <c r="S41" t="n">
        <v>28.73</v>
      </c>
      <c r="T41" t="n">
        <v>3109.07</v>
      </c>
      <c r="U41" t="n">
        <v>0.79</v>
      </c>
      <c r="V41" t="n">
        <v>0.92</v>
      </c>
      <c r="W41" t="n">
        <v>0.1</v>
      </c>
      <c r="X41" t="n">
        <v>0.18</v>
      </c>
      <c r="Y41" t="n">
        <v>1</v>
      </c>
      <c r="Z41" t="n">
        <v>10</v>
      </c>
      <c r="AA41" t="n">
        <v>107.0148762568438</v>
      </c>
      <c r="AB41" t="n">
        <v>146.4224748576889</v>
      </c>
      <c r="AC41" t="n">
        <v>132.4481193625449</v>
      </c>
      <c r="AD41" t="n">
        <v>107014.8762568438</v>
      </c>
      <c r="AE41" t="n">
        <v>146422.4748576889</v>
      </c>
      <c r="AF41" t="n">
        <v>8.219006158973876e-06</v>
      </c>
      <c r="AG41" t="n">
        <v>4.417438271604938</v>
      </c>
      <c r="AH41" t="n">
        <v>132448.1193625449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8.733000000000001</v>
      </c>
      <c r="E42" t="n">
        <v>11.45</v>
      </c>
      <c r="F42" t="n">
        <v>8.9</v>
      </c>
      <c r="G42" t="n">
        <v>76.29000000000001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0</v>
      </c>
      <c r="N42" t="n">
        <v>32.27</v>
      </c>
      <c r="O42" t="n">
        <v>21638.31</v>
      </c>
      <c r="P42" t="n">
        <v>84.40000000000001</v>
      </c>
      <c r="Q42" t="n">
        <v>446.27</v>
      </c>
      <c r="R42" t="n">
        <v>36.33</v>
      </c>
      <c r="S42" t="n">
        <v>28.73</v>
      </c>
      <c r="T42" t="n">
        <v>3135.43</v>
      </c>
      <c r="U42" t="n">
        <v>0.79</v>
      </c>
      <c r="V42" t="n">
        <v>0.92</v>
      </c>
      <c r="W42" t="n">
        <v>0.1</v>
      </c>
      <c r="X42" t="n">
        <v>0.18</v>
      </c>
      <c r="Y42" t="n">
        <v>1</v>
      </c>
      <c r="Z42" t="n">
        <v>10</v>
      </c>
      <c r="AA42" t="n">
        <v>107.0635486565796</v>
      </c>
      <c r="AB42" t="n">
        <v>146.4890705822822</v>
      </c>
      <c r="AC42" t="n">
        <v>132.5083592846507</v>
      </c>
      <c r="AD42" t="n">
        <v>107063.5486565796</v>
      </c>
      <c r="AE42" t="n">
        <v>146489.0705822821</v>
      </c>
      <c r="AF42" t="n">
        <v>8.216653973592682e-06</v>
      </c>
      <c r="AG42" t="n">
        <v>4.417438271604938</v>
      </c>
      <c r="AH42" t="n">
        <v>132508.3592846507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4.5622</v>
      </c>
      <c r="E2" t="n">
        <v>21.92</v>
      </c>
      <c r="F2" t="n">
        <v>12.98</v>
      </c>
      <c r="G2" t="n">
        <v>5.45</v>
      </c>
      <c r="H2" t="n">
        <v>0.08</v>
      </c>
      <c r="I2" t="n">
        <v>143</v>
      </c>
      <c r="J2" t="n">
        <v>222.93</v>
      </c>
      <c r="K2" t="n">
        <v>56.94</v>
      </c>
      <c r="L2" t="n">
        <v>1</v>
      </c>
      <c r="M2" t="n">
        <v>141</v>
      </c>
      <c r="N2" t="n">
        <v>49.99</v>
      </c>
      <c r="O2" t="n">
        <v>27728.69</v>
      </c>
      <c r="P2" t="n">
        <v>196.03</v>
      </c>
      <c r="Q2" t="n">
        <v>446.53</v>
      </c>
      <c r="R2" t="n">
        <v>170.27</v>
      </c>
      <c r="S2" t="n">
        <v>28.73</v>
      </c>
      <c r="T2" t="n">
        <v>69425.82000000001</v>
      </c>
      <c r="U2" t="n">
        <v>0.17</v>
      </c>
      <c r="V2" t="n">
        <v>0.63</v>
      </c>
      <c r="W2" t="n">
        <v>0.31</v>
      </c>
      <c r="X2" t="n">
        <v>4.26</v>
      </c>
      <c r="Y2" t="n">
        <v>1</v>
      </c>
      <c r="Z2" t="n">
        <v>10</v>
      </c>
      <c r="AA2" t="n">
        <v>280.6578820045283</v>
      </c>
      <c r="AB2" t="n">
        <v>384.0084959104905</v>
      </c>
      <c r="AC2" t="n">
        <v>347.3592640201015</v>
      </c>
      <c r="AD2" t="n">
        <v>280657.8820045283</v>
      </c>
      <c r="AE2" t="n">
        <v>384008.4959104905</v>
      </c>
      <c r="AF2" t="n">
        <v>3.902371210505898e-06</v>
      </c>
      <c r="AG2" t="n">
        <v>8.456790123456791</v>
      </c>
      <c r="AH2" t="n">
        <v>347359.2640201015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5.2884</v>
      </c>
      <c r="E3" t="n">
        <v>18.91</v>
      </c>
      <c r="F3" t="n">
        <v>11.73</v>
      </c>
      <c r="G3" t="n">
        <v>6.83</v>
      </c>
      <c r="H3" t="n">
        <v>0.1</v>
      </c>
      <c r="I3" t="n">
        <v>103</v>
      </c>
      <c r="J3" t="n">
        <v>223.35</v>
      </c>
      <c r="K3" t="n">
        <v>56.94</v>
      </c>
      <c r="L3" t="n">
        <v>1.25</v>
      </c>
      <c r="M3" t="n">
        <v>101</v>
      </c>
      <c r="N3" t="n">
        <v>50.15</v>
      </c>
      <c r="O3" t="n">
        <v>27780.03</v>
      </c>
      <c r="P3" t="n">
        <v>176.55</v>
      </c>
      <c r="Q3" t="n">
        <v>446.32</v>
      </c>
      <c r="R3" t="n">
        <v>128.95</v>
      </c>
      <c r="S3" t="n">
        <v>28.73</v>
      </c>
      <c r="T3" t="n">
        <v>48962.64</v>
      </c>
      <c r="U3" t="n">
        <v>0.22</v>
      </c>
      <c r="V3" t="n">
        <v>0.6899999999999999</v>
      </c>
      <c r="W3" t="n">
        <v>0.24</v>
      </c>
      <c r="X3" t="n">
        <v>3.01</v>
      </c>
      <c r="Y3" t="n">
        <v>1</v>
      </c>
      <c r="Z3" t="n">
        <v>10</v>
      </c>
      <c r="AA3" t="n">
        <v>238.660044717413</v>
      </c>
      <c r="AB3" t="n">
        <v>326.5452021202896</v>
      </c>
      <c r="AC3" t="n">
        <v>295.3801863390958</v>
      </c>
      <c r="AD3" t="n">
        <v>238660.044717413</v>
      </c>
      <c r="AE3" t="n">
        <v>326545.2021202896</v>
      </c>
      <c r="AF3" t="n">
        <v>4.523541254140413e-06</v>
      </c>
      <c r="AG3" t="n">
        <v>7.295524691358025</v>
      </c>
      <c r="AH3" t="n">
        <v>295380.1863390958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5.7886</v>
      </c>
      <c r="E4" t="n">
        <v>17.28</v>
      </c>
      <c r="F4" t="n">
        <v>11.06</v>
      </c>
      <c r="G4" t="n">
        <v>8.19</v>
      </c>
      <c r="H4" t="n">
        <v>0.12</v>
      </c>
      <c r="I4" t="n">
        <v>81</v>
      </c>
      <c r="J4" t="n">
        <v>223.76</v>
      </c>
      <c r="K4" t="n">
        <v>56.94</v>
      </c>
      <c r="L4" t="n">
        <v>1.5</v>
      </c>
      <c r="M4" t="n">
        <v>79</v>
      </c>
      <c r="N4" t="n">
        <v>50.32</v>
      </c>
      <c r="O4" t="n">
        <v>27831.42</v>
      </c>
      <c r="P4" t="n">
        <v>166.04</v>
      </c>
      <c r="Q4" t="n">
        <v>446.29</v>
      </c>
      <c r="R4" t="n">
        <v>107.14</v>
      </c>
      <c r="S4" t="n">
        <v>28.73</v>
      </c>
      <c r="T4" t="n">
        <v>38170.94</v>
      </c>
      <c r="U4" t="n">
        <v>0.27</v>
      </c>
      <c r="V4" t="n">
        <v>0.74</v>
      </c>
      <c r="W4" t="n">
        <v>0.2</v>
      </c>
      <c r="X4" t="n">
        <v>2.34</v>
      </c>
      <c r="Y4" t="n">
        <v>1</v>
      </c>
      <c r="Z4" t="n">
        <v>10</v>
      </c>
      <c r="AA4" t="n">
        <v>212.7296897909336</v>
      </c>
      <c r="AB4" t="n">
        <v>291.066146543376</v>
      </c>
      <c r="AC4" t="n">
        <v>263.2872020312644</v>
      </c>
      <c r="AD4" t="n">
        <v>212729.6897909336</v>
      </c>
      <c r="AE4" t="n">
        <v>291066.146543376</v>
      </c>
      <c r="AF4" t="n">
        <v>4.951397568965509e-06</v>
      </c>
      <c r="AG4" t="n">
        <v>6.666666666666668</v>
      </c>
      <c r="AH4" t="n">
        <v>263287.2020312644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6.153</v>
      </c>
      <c r="E5" t="n">
        <v>16.25</v>
      </c>
      <c r="F5" t="n">
        <v>10.65</v>
      </c>
      <c r="G5" t="n">
        <v>9.539999999999999</v>
      </c>
      <c r="H5" t="n">
        <v>0.14</v>
      </c>
      <c r="I5" t="n">
        <v>67</v>
      </c>
      <c r="J5" t="n">
        <v>224.18</v>
      </c>
      <c r="K5" t="n">
        <v>56.94</v>
      </c>
      <c r="L5" t="n">
        <v>1.75</v>
      </c>
      <c r="M5" t="n">
        <v>65</v>
      </c>
      <c r="N5" t="n">
        <v>50.49</v>
      </c>
      <c r="O5" t="n">
        <v>27882.87</v>
      </c>
      <c r="P5" t="n">
        <v>159.46</v>
      </c>
      <c r="Q5" t="n">
        <v>446.41</v>
      </c>
      <c r="R5" t="n">
        <v>93.56</v>
      </c>
      <c r="S5" t="n">
        <v>28.73</v>
      </c>
      <c r="T5" t="n">
        <v>31449.02</v>
      </c>
      <c r="U5" t="n">
        <v>0.31</v>
      </c>
      <c r="V5" t="n">
        <v>0.76</v>
      </c>
      <c r="W5" t="n">
        <v>0.19</v>
      </c>
      <c r="X5" t="n">
        <v>1.93</v>
      </c>
      <c r="Y5" t="n">
        <v>1</v>
      </c>
      <c r="Z5" t="n">
        <v>10</v>
      </c>
      <c r="AA5" t="n">
        <v>193.1039638079468</v>
      </c>
      <c r="AB5" t="n">
        <v>264.2133624275435</v>
      </c>
      <c r="AC5" t="n">
        <v>238.9972099433192</v>
      </c>
      <c r="AD5" t="n">
        <v>193103.9638079468</v>
      </c>
      <c r="AE5" t="n">
        <v>264213.3624275436</v>
      </c>
      <c r="AF5" t="n">
        <v>5.26309457240866e-06</v>
      </c>
      <c r="AG5" t="n">
        <v>6.26929012345679</v>
      </c>
      <c r="AH5" t="n">
        <v>238997.2099433192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6.4516</v>
      </c>
      <c r="E6" t="n">
        <v>15.5</v>
      </c>
      <c r="F6" t="n">
        <v>10.34</v>
      </c>
      <c r="G6" t="n">
        <v>10.88</v>
      </c>
      <c r="H6" t="n">
        <v>0.16</v>
      </c>
      <c r="I6" t="n">
        <v>57</v>
      </c>
      <c r="J6" t="n">
        <v>224.6</v>
      </c>
      <c r="K6" t="n">
        <v>56.94</v>
      </c>
      <c r="L6" t="n">
        <v>2</v>
      </c>
      <c r="M6" t="n">
        <v>55</v>
      </c>
      <c r="N6" t="n">
        <v>50.65</v>
      </c>
      <c r="O6" t="n">
        <v>27934.37</v>
      </c>
      <c r="P6" t="n">
        <v>154.4</v>
      </c>
      <c r="Q6" t="n">
        <v>446.35</v>
      </c>
      <c r="R6" t="n">
        <v>83.42</v>
      </c>
      <c r="S6" t="n">
        <v>28.73</v>
      </c>
      <c r="T6" t="n">
        <v>26431.43</v>
      </c>
      <c r="U6" t="n">
        <v>0.34</v>
      </c>
      <c r="V6" t="n">
        <v>0.79</v>
      </c>
      <c r="W6" t="n">
        <v>0.17</v>
      </c>
      <c r="X6" t="n">
        <v>1.62</v>
      </c>
      <c r="Y6" t="n">
        <v>1</v>
      </c>
      <c r="Z6" t="n">
        <v>10</v>
      </c>
      <c r="AA6" t="n">
        <v>186.4973139957046</v>
      </c>
      <c r="AB6" t="n">
        <v>255.1738526896191</v>
      </c>
      <c r="AC6" t="n">
        <v>230.8204183277478</v>
      </c>
      <c r="AD6" t="n">
        <v>186497.3139957046</v>
      </c>
      <c r="AE6" t="n">
        <v>255173.8526896191</v>
      </c>
      <c r="AF6" t="n">
        <v>5.518508198171902e-06</v>
      </c>
      <c r="AG6" t="n">
        <v>5.979938271604938</v>
      </c>
      <c r="AH6" t="n">
        <v>230820.4183277478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6.6558</v>
      </c>
      <c r="E7" t="n">
        <v>15.02</v>
      </c>
      <c r="F7" t="n">
        <v>10.17</v>
      </c>
      <c r="G7" t="n">
        <v>12.2</v>
      </c>
      <c r="H7" t="n">
        <v>0.18</v>
      </c>
      <c r="I7" t="n">
        <v>50</v>
      </c>
      <c r="J7" t="n">
        <v>225.01</v>
      </c>
      <c r="K7" t="n">
        <v>56.94</v>
      </c>
      <c r="L7" t="n">
        <v>2.25</v>
      </c>
      <c r="M7" t="n">
        <v>48</v>
      </c>
      <c r="N7" t="n">
        <v>50.82</v>
      </c>
      <c r="O7" t="n">
        <v>27985.94</v>
      </c>
      <c r="P7" t="n">
        <v>151.41</v>
      </c>
      <c r="Q7" t="n">
        <v>446.29</v>
      </c>
      <c r="R7" t="n">
        <v>78.03</v>
      </c>
      <c r="S7" t="n">
        <v>28.73</v>
      </c>
      <c r="T7" t="n">
        <v>23771.73</v>
      </c>
      <c r="U7" t="n">
        <v>0.37</v>
      </c>
      <c r="V7" t="n">
        <v>0.8</v>
      </c>
      <c r="W7" t="n">
        <v>0.16</v>
      </c>
      <c r="X7" t="n">
        <v>1.45</v>
      </c>
      <c r="Y7" t="n">
        <v>1</v>
      </c>
      <c r="Z7" t="n">
        <v>10</v>
      </c>
      <c r="AA7" t="n">
        <v>172.2179679882795</v>
      </c>
      <c r="AB7" t="n">
        <v>235.6362215219845</v>
      </c>
      <c r="AC7" t="n">
        <v>213.1474312575085</v>
      </c>
      <c r="AD7" t="n">
        <v>172217.9679882795</v>
      </c>
      <c r="AE7" t="n">
        <v>235636.2215219845</v>
      </c>
      <c r="AF7" t="n">
        <v>5.693174850485546e-06</v>
      </c>
      <c r="AG7" t="n">
        <v>5.794753086419753</v>
      </c>
      <c r="AH7" t="n">
        <v>213147.4312575085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6.8752</v>
      </c>
      <c r="E8" t="n">
        <v>14.54</v>
      </c>
      <c r="F8" t="n">
        <v>9.949999999999999</v>
      </c>
      <c r="G8" t="n">
        <v>13.57</v>
      </c>
      <c r="H8" t="n">
        <v>0.2</v>
      </c>
      <c r="I8" t="n">
        <v>44</v>
      </c>
      <c r="J8" t="n">
        <v>225.43</v>
      </c>
      <c r="K8" t="n">
        <v>56.94</v>
      </c>
      <c r="L8" t="n">
        <v>2.5</v>
      </c>
      <c r="M8" t="n">
        <v>42</v>
      </c>
      <c r="N8" t="n">
        <v>50.99</v>
      </c>
      <c r="O8" t="n">
        <v>28037.57</v>
      </c>
      <c r="P8" t="n">
        <v>147.91</v>
      </c>
      <c r="Q8" t="n">
        <v>446.3</v>
      </c>
      <c r="R8" t="n">
        <v>70.73</v>
      </c>
      <c r="S8" t="n">
        <v>28.73</v>
      </c>
      <c r="T8" t="n">
        <v>20148.52</v>
      </c>
      <c r="U8" t="n">
        <v>0.41</v>
      </c>
      <c r="V8" t="n">
        <v>0.82</v>
      </c>
      <c r="W8" t="n">
        <v>0.15</v>
      </c>
      <c r="X8" t="n">
        <v>1.23</v>
      </c>
      <c r="Y8" t="n">
        <v>1</v>
      </c>
      <c r="Z8" t="n">
        <v>10</v>
      </c>
      <c r="AA8" t="n">
        <v>168.1986750406463</v>
      </c>
      <c r="AB8" t="n">
        <v>230.1368475923452</v>
      </c>
      <c r="AC8" t="n">
        <v>208.1729098572924</v>
      </c>
      <c r="AD8" t="n">
        <v>168198.6750406463</v>
      </c>
      <c r="AE8" t="n">
        <v>230136.8475923452</v>
      </c>
      <c r="AF8" t="n">
        <v>5.880843134117345e-06</v>
      </c>
      <c r="AG8" t="n">
        <v>5.609567901234567</v>
      </c>
      <c r="AH8" t="n">
        <v>208172.9098572924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7.0504</v>
      </c>
      <c r="E9" t="n">
        <v>14.18</v>
      </c>
      <c r="F9" t="n">
        <v>9.81</v>
      </c>
      <c r="G9" t="n">
        <v>15.09</v>
      </c>
      <c r="H9" t="n">
        <v>0.22</v>
      </c>
      <c r="I9" t="n">
        <v>39</v>
      </c>
      <c r="J9" t="n">
        <v>225.85</v>
      </c>
      <c r="K9" t="n">
        <v>56.94</v>
      </c>
      <c r="L9" t="n">
        <v>2.75</v>
      </c>
      <c r="M9" t="n">
        <v>37</v>
      </c>
      <c r="N9" t="n">
        <v>51.16</v>
      </c>
      <c r="O9" t="n">
        <v>28089.25</v>
      </c>
      <c r="P9" t="n">
        <v>145.35</v>
      </c>
      <c r="Q9" t="n">
        <v>446.27</v>
      </c>
      <c r="R9" t="n">
        <v>66.20999999999999</v>
      </c>
      <c r="S9" t="n">
        <v>28.73</v>
      </c>
      <c r="T9" t="n">
        <v>17916.72</v>
      </c>
      <c r="U9" t="n">
        <v>0.43</v>
      </c>
      <c r="V9" t="n">
        <v>0.83</v>
      </c>
      <c r="W9" t="n">
        <v>0.14</v>
      </c>
      <c r="X9" t="n">
        <v>1.09</v>
      </c>
      <c r="Y9" t="n">
        <v>1</v>
      </c>
      <c r="Z9" t="n">
        <v>10</v>
      </c>
      <c r="AA9" t="n">
        <v>165.1434065172077</v>
      </c>
      <c r="AB9" t="n">
        <v>225.9564944096443</v>
      </c>
      <c r="AC9" t="n">
        <v>204.3915237151845</v>
      </c>
      <c r="AD9" t="n">
        <v>165143.4065172077</v>
      </c>
      <c r="AE9" t="n">
        <v>225956.4944096442</v>
      </c>
      <c r="AF9" t="n">
        <v>6.030704042468718e-06</v>
      </c>
      <c r="AG9" t="n">
        <v>5.47067901234568</v>
      </c>
      <c r="AH9" t="n">
        <v>204391.5237151845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7.1652</v>
      </c>
      <c r="E10" t="n">
        <v>13.96</v>
      </c>
      <c r="F10" t="n">
        <v>9.720000000000001</v>
      </c>
      <c r="G10" t="n">
        <v>16.19</v>
      </c>
      <c r="H10" t="n">
        <v>0.24</v>
      </c>
      <c r="I10" t="n">
        <v>36</v>
      </c>
      <c r="J10" t="n">
        <v>226.27</v>
      </c>
      <c r="K10" t="n">
        <v>56.94</v>
      </c>
      <c r="L10" t="n">
        <v>3</v>
      </c>
      <c r="M10" t="n">
        <v>34</v>
      </c>
      <c r="N10" t="n">
        <v>51.33</v>
      </c>
      <c r="O10" t="n">
        <v>28140.99</v>
      </c>
      <c r="P10" t="n">
        <v>143.58</v>
      </c>
      <c r="Q10" t="n">
        <v>446.27</v>
      </c>
      <c r="R10" t="n">
        <v>63</v>
      </c>
      <c r="S10" t="n">
        <v>28.73</v>
      </c>
      <c r="T10" t="n">
        <v>16327.37</v>
      </c>
      <c r="U10" t="n">
        <v>0.46</v>
      </c>
      <c r="V10" t="n">
        <v>0.84</v>
      </c>
      <c r="W10" t="n">
        <v>0.14</v>
      </c>
      <c r="X10" t="n">
        <v>1</v>
      </c>
      <c r="Y10" t="n">
        <v>1</v>
      </c>
      <c r="Z10" t="n">
        <v>10</v>
      </c>
      <c r="AA10" t="n">
        <v>163.30157342155</v>
      </c>
      <c r="AB10" t="n">
        <v>223.4364171122253</v>
      </c>
      <c r="AC10" t="n">
        <v>202.1119590580797</v>
      </c>
      <c r="AD10" t="n">
        <v>163301.57342155</v>
      </c>
      <c r="AE10" t="n">
        <v>223436.4171122253</v>
      </c>
      <c r="AF10" t="n">
        <v>6.12890057374005e-06</v>
      </c>
      <c r="AG10" t="n">
        <v>5.385802469135803</v>
      </c>
      <c r="AH10" t="n">
        <v>202111.9590580797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7.2818</v>
      </c>
      <c r="E11" t="n">
        <v>13.73</v>
      </c>
      <c r="F11" t="n">
        <v>9.619999999999999</v>
      </c>
      <c r="G11" t="n">
        <v>17.5</v>
      </c>
      <c r="H11" t="n">
        <v>0.25</v>
      </c>
      <c r="I11" t="n">
        <v>33</v>
      </c>
      <c r="J11" t="n">
        <v>226.69</v>
      </c>
      <c r="K11" t="n">
        <v>56.94</v>
      </c>
      <c r="L11" t="n">
        <v>3.25</v>
      </c>
      <c r="M11" t="n">
        <v>31</v>
      </c>
      <c r="N11" t="n">
        <v>51.5</v>
      </c>
      <c r="O11" t="n">
        <v>28192.8</v>
      </c>
      <c r="P11" t="n">
        <v>141.95</v>
      </c>
      <c r="Q11" t="n">
        <v>446.29</v>
      </c>
      <c r="R11" t="n">
        <v>59.97</v>
      </c>
      <c r="S11" t="n">
        <v>28.73</v>
      </c>
      <c r="T11" t="n">
        <v>14824.26</v>
      </c>
      <c r="U11" t="n">
        <v>0.48</v>
      </c>
      <c r="V11" t="n">
        <v>0.85</v>
      </c>
      <c r="W11" t="n">
        <v>0.14</v>
      </c>
      <c r="X11" t="n">
        <v>0.9</v>
      </c>
      <c r="Y11" t="n">
        <v>1</v>
      </c>
      <c r="Z11" t="n">
        <v>10</v>
      </c>
      <c r="AA11" t="n">
        <v>161.5309523407076</v>
      </c>
      <c r="AB11" t="n">
        <v>221.0137752351289</v>
      </c>
      <c r="AC11" t="n">
        <v>199.9205307215334</v>
      </c>
      <c r="AD11" t="n">
        <v>161530.9523407076</v>
      </c>
      <c r="AE11" t="n">
        <v>221013.7752351289</v>
      </c>
      <c r="AF11" t="n">
        <v>6.228636771878008e-06</v>
      </c>
      <c r="AG11" t="n">
        <v>5.297067901234568</v>
      </c>
      <c r="AH11" t="n">
        <v>199920.5307215334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7.4088</v>
      </c>
      <c r="E12" t="n">
        <v>13.5</v>
      </c>
      <c r="F12" t="n">
        <v>9.52</v>
      </c>
      <c r="G12" t="n">
        <v>19.04</v>
      </c>
      <c r="H12" t="n">
        <v>0.27</v>
      </c>
      <c r="I12" t="n">
        <v>30</v>
      </c>
      <c r="J12" t="n">
        <v>227.11</v>
      </c>
      <c r="K12" t="n">
        <v>56.94</v>
      </c>
      <c r="L12" t="n">
        <v>3.5</v>
      </c>
      <c r="M12" t="n">
        <v>28</v>
      </c>
      <c r="N12" t="n">
        <v>51.67</v>
      </c>
      <c r="O12" t="n">
        <v>28244.66</v>
      </c>
      <c r="P12" t="n">
        <v>140.05</v>
      </c>
      <c r="Q12" t="n">
        <v>446.28</v>
      </c>
      <c r="R12" t="n">
        <v>56.51</v>
      </c>
      <c r="S12" t="n">
        <v>28.73</v>
      </c>
      <c r="T12" t="n">
        <v>13111.73</v>
      </c>
      <c r="U12" t="n">
        <v>0.51</v>
      </c>
      <c r="V12" t="n">
        <v>0.86</v>
      </c>
      <c r="W12" t="n">
        <v>0.13</v>
      </c>
      <c r="X12" t="n">
        <v>0.8</v>
      </c>
      <c r="Y12" t="n">
        <v>1</v>
      </c>
      <c r="Z12" t="n">
        <v>10</v>
      </c>
      <c r="AA12" t="n">
        <v>149.178476193267</v>
      </c>
      <c r="AB12" t="n">
        <v>204.1125724174222</v>
      </c>
      <c r="AC12" t="n">
        <v>184.6323549797561</v>
      </c>
      <c r="AD12" t="n">
        <v>149178.476193267</v>
      </c>
      <c r="AE12" t="n">
        <v>204112.5724174222</v>
      </c>
      <c r="AF12" t="n">
        <v>6.337268823023125e-06</v>
      </c>
      <c r="AG12" t="n">
        <v>5.208333333333333</v>
      </c>
      <c r="AH12" t="n">
        <v>184632.3549797561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7.553</v>
      </c>
      <c r="E13" t="n">
        <v>13.24</v>
      </c>
      <c r="F13" t="n">
        <v>9.35</v>
      </c>
      <c r="G13" t="n">
        <v>20.04</v>
      </c>
      <c r="H13" t="n">
        <v>0.29</v>
      </c>
      <c r="I13" t="n">
        <v>28</v>
      </c>
      <c r="J13" t="n">
        <v>227.53</v>
      </c>
      <c r="K13" t="n">
        <v>56.94</v>
      </c>
      <c r="L13" t="n">
        <v>3.75</v>
      </c>
      <c r="M13" t="n">
        <v>26</v>
      </c>
      <c r="N13" t="n">
        <v>51.84</v>
      </c>
      <c r="O13" t="n">
        <v>28296.58</v>
      </c>
      <c r="P13" t="n">
        <v>137.02</v>
      </c>
      <c r="Q13" t="n">
        <v>446.29</v>
      </c>
      <c r="R13" t="n">
        <v>50.77</v>
      </c>
      <c r="S13" t="n">
        <v>28.73</v>
      </c>
      <c r="T13" t="n">
        <v>10251.33</v>
      </c>
      <c r="U13" t="n">
        <v>0.57</v>
      </c>
      <c r="V13" t="n">
        <v>0.87</v>
      </c>
      <c r="W13" t="n">
        <v>0.12</v>
      </c>
      <c r="X13" t="n">
        <v>0.63</v>
      </c>
      <c r="Y13" t="n">
        <v>1</v>
      </c>
      <c r="Z13" t="n">
        <v>10</v>
      </c>
      <c r="AA13" t="n">
        <v>146.7340999310132</v>
      </c>
      <c r="AB13" t="n">
        <v>200.7680689771385</v>
      </c>
      <c r="AC13" t="n">
        <v>181.607046253772</v>
      </c>
      <c r="AD13" t="n">
        <v>146734.0999310132</v>
      </c>
      <c r="AE13" t="n">
        <v>200768.0689771386</v>
      </c>
      <c r="AF13" t="n">
        <v>6.460613246449312e-06</v>
      </c>
      <c r="AG13" t="n">
        <v>5.108024691358025</v>
      </c>
      <c r="AH13" t="n">
        <v>181607.046253772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7.5451</v>
      </c>
      <c r="E14" t="n">
        <v>13.25</v>
      </c>
      <c r="F14" t="n">
        <v>9.449999999999999</v>
      </c>
      <c r="G14" t="n">
        <v>21.81</v>
      </c>
      <c r="H14" t="n">
        <v>0.31</v>
      </c>
      <c r="I14" t="n">
        <v>26</v>
      </c>
      <c r="J14" t="n">
        <v>227.95</v>
      </c>
      <c r="K14" t="n">
        <v>56.94</v>
      </c>
      <c r="L14" t="n">
        <v>4</v>
      </c>
      <c r="M14" t="n">
        <v>24</v>
      </c>
      <c r="N14" t="n">
        <v>52.01</v>
      </c>
      <c r="O14" t="n">
        <v>28348.56</v>
      </c>
      <c r="P14" t="n">
        <v>138.32</v>
      </c>
      <c r="Q14" t="n">
        <v>446.34</v>
      </c>
      <c r="R14" t="n">
        <v>54.95</v>
      </c>
      <c r="S14" t="n">
        <v>28.73</v>
      </c>
      <c r="T14" t="n">
        <v>12350.73</v>
      </c>
      <c r="U14" t="n">
        <v>0.52</v>
      </c>
      <c r="V14" t="n">
        <v>0.86</v>
      </c>
      <c r="W14" t="n">
        <v>0.11</v>
      </c>
      <c r="X14" t="n">
        <v>0.73</v>
      </c>
      <c r="Y14" t="n">
        <v>1</v>
      </c>
      <c r="Z14" t="n">
        <v>10</v>
      </c>
      <c r="AA14" t="n">
        <v>147.3827298616736</v>
      </c>
      <c r="AB14" t="n">
        <v>201.6555530638005</v>
      </c>
      <c r="AC14" t="n">
        <v>182.409830104795</v>
      </c>
      <c r="AD14" t="n">
        <v>147382.7298616736</v>
      </c>
      <c r="AE14" t="n">
        <v>201655.5530638005</v>
      </c>
      <c r="AF14" t="n">
        <v>6.453855819645796e-06</v>
      </c>
      <c r="AG14" t="n">
        <v>5.111882716049383</v>
      </c>
      <c r="AH14" t="n">
        <v>182409.830104795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7.5526</v>
      </c>
      <c r="E15" t="n">
        <v>13.24</v>
      </c>
      <c r="F15" t="n">
        <v>9.48</v>
      </c>
      <c r="G15" t="n">
        <v>22.76</v>
      </c>
      <c r="H15" t="n">
        <v>0.33</v>
      </c>
      <c r="I15" t="n">
        <v>25</v>
      </c>
      <c r="J15" t="n">
        <v>228.38</v>
      </c>
      <c r="K15" t="n">
        <v>56.94</v>
      </c>
      <c r="L15" t="n">
        <v>4.25</v>
      </c>
      <c r="M15" t="n">
        <v>23</v>
      </c>
      <c r="N15" t="n">
        <v>52.18</v>
      </c>
      <c r="O15" t="n">
        <v>28400.61</v>
      </c>
      <c r="P15" t="n">
        <v>138.33</v>
      </c>
      <c r="Q15" t="n">
        <v>446.28</v>
      </c>
      <c r="R15" t="n">
        <v>55.65</v>
      </c>
      <c r="S15" t="n">
        <v>28.73</v>
      </c>
      <c r="T15" t="n">
        <v>12705.78</v>
      </c>
      <c r="U15" t="n">
        <v>0.52</v>
      </c>
      <c r="V15" t="n">
        <v>0.86</v>
      </c>
      <c r="W15" t="n">
        <v>0.12</v>
      </c>
      <c r="X15" t="n">
        <v>0.76</v>
      </c>
      <c r="Y15" t="n">
        <v>1</v>
      </c>
      <c r="Z15" t="n">
        <v>10</v>
      </c>
      <c r="AA15" t="n">
        <v>147.3767733555181</v>
      </c>
      <c r="AB15" t="n">
        <v>201.6474031092961</v>
      </c>
      <c r="AC15" t="n">
        <v>182.4024579705099</v>
      </c>
      <c r="AD15" t="n">
        <v>147376.7733555181</v>
      </c>
      <c r="AE15" t="n">
        <v>201647.4031092961</v>
      </c>
      <c r="AF15" t="n">
        <v>6.460271098256729e-06</v>
      </c>
      <c r="AG15" t="n">
        <v>5.108024691358025</v>
      </c>
      <c r="AH15" t="n">
        <v>182402.4579705099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7.6743</v>
      </c>
      <c r="E16" t="n">
        <v>13.03</v>
      </c>
      <c r="F16" t="n">
        <v>9.359999999999999</v>
      </c>
      <c r="G16" t="n">
        <v>24.42</v>
      </c>
      <c r="H16" t="n">
        <v>0.35</v>
      </c>
      <c r="I16" t="n">
        <v>23</v>
      </c>
      <c r="J16" t="n">
        <v>228.8</v>
      </c>
      <c r="K16" t="n">
        <v>56.94</v>
      </c>
      <c r="L16" t="n">
        <v>4.5</v>
      </c>
      <c r="M16" t="n">
        <v>21</v>
      </c>
      <c r="N16" t="n">
        <v>52.36</v>
      </c>
      <c r="O16" t="n">
        <v>28452.71</v>
      </c>
      <c r="P16" t="n">
        <v>136.27</v>
      </c>
      <c r="Q16" t="n">
        <v>446.31</v>
      </c>
      <c r="R16" t="n">
        <v>51.51</v>
      </c>
      <c r="S16" t="n">
        <v>28.73</v>
      </c>
      <c r="T16" t="n">
        <v>10645.42</v>
      </c>
      <c r="U16" t="n">
        <v>0.5600000000000001</v>
      </c>
      <c r="V16" t="n">
        <v>0.87</v>
      </c>
      <c r="W16" t="n">
        <v>0.12</v>
      </c>
      <c r="X16" t="n">
        <v>0.64</v>
      </c>
      <c r="Y16" t="n">
        <v>1</v>
      </c>
      <c r="Z16" t="n">
        <v>10</v>
      </c>
      <c r="AA16" t="n">
        <v>145.5707799686382</v>
      </c>
      <c r="AB16" t="n">
        <v>199.1763632825631</v>
      </c>
      <c r="AC16" t="n">
        <v>180.1672507167134</v>
      </c>
      <c r="AD16" t="n">
        <v>145570.7799686382</v>
      </c>
      <c r="AE16" t="n">
        <v>199176.3632825631</v>
      </c>
      <c r="AF16" t="n">
        <v>6.564369685850119e-06</v>
      </c>
      <c r="AG16" t="n">
        <v>5.027006172839506</v>
      </c>
      <c r="AH16" t="n">
        <v>180167.2507167134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7.707</v>
      </c>
      <c r="E17" t="n">
        <v>12.98</v>
      </c>
      <c r="F17" t="n">
        <v>9.35</v>
      </c>
      <c r="G17" t="n">
        <v>25.5</v>
      </c>
      <c r="H17" t="n">
        <v>0.37</v>
      </c>
      <c r="I17" t="n">
        <v>22</v>
      </c>
      <c r="J17" t="n">
        <v>229.22</v>
      </c>
      <c r="K17" t="n">
        <v>56.94</v>
      </c>
      <c r="L17" t="n">
        <v>4.75</v>
      </c>
      <c r="M17" t="n">
        <v>20</v>
      </c>
      <c r="N17" t="n">
        <v>52.53</v>
      </c>
      <c r="O17" t="n">
        <v>28504.87</v>
      </c>
      <c r="P17" t="n">
        <v>135.67</v>
      </c>
      <c r="Q17" t="n">
        <v>446.3</v>
      </c>
      <c r="R17" t="n">
        <v>51.18</v>
      </c>
      <c r="S17" t="n">
        <v>28.73</v>
      </c>
      <c r="T17" t="n">
        <v>10486.77</v>
      </c>
      <c r="U17" t="n">
        <v>0.5600000000000001</v>
      </c>
      <c r="V17" t="n">
        <v>0.87</v>
      </c>
      <c r="W17" t="n">
        <v>0.12</v>
      </c>
      <c r="X17" t="n">
        <v>0.63</v>
      </c>
      <c r="Y17" t="n">
        <v>1</v>
      </c>
      <c r="Z17" t="n">
        <v>10</v>
      </c>
      <c r="AA17" t="n">
        <v>145.1175403549867</v>
      </c>
      <c r="AB17" t="n">
        <v>198.5562208476449</v>
      </c>
      <c r="AC17" t="n">
        <v>179.6062938054081</v>
      </c>
      <c r="AD17" t="n">
        <v>145117.5403549866</v>
      </c>
      <c r="AE17" t="n">
        <v>198556.2208476448</v>
      </c>
      <c r="AF17" t="n">
        <v>6.592340300593784e-06</v>
      </c>
      <c r="AG17" t="n">
        <v>5.007716049382717</v>
      </c>
      <c r="AH17" t="n">
        <v>179606.2938054081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7.7595</v>
      </c>
      <c r="E18" t="n">
        <v>12.89</v>
      </c>
      <c r="F18" t="n">
        <v>9.300000000000001</v>
      </c>
      <c r="G18" t="n">
        <v>26.59</v>
      </c>
      <c r="H18" t="n">
        <v>0.39</v>
      </c>
      <c r="I18" t="n">
        <v>21</v>
      </c>
      <c r="J18" t="n">
        <v>229.65</v>
      </c>
      <c r="K18" t="n">
        <v>56.94</v>
      </c>
      <c r="L18" t="n">
        <v>5</v>
      </c>
      <c r="M18" t="n">
        <v>19</v>
      </c>
      <c r="N18" t="n">
        <v>52.7</v>
      </c>
      <c r="O18" t="n">
        <v>28557.1</v>
      </c>
      <c r="P18" t="n">
        <v>134.77</v>
      </c>
      <c r="Q18" t="n">
        <v>446.33</v>
      </c>
      <c r="R18" t="n">
        <v>49.58</v>
      </c>
      <c r="S18" t="n">
        <v>28.73</v>
      </c>
      <c r="T18" t="n">
        <v>9690.360000000001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144.1910786927743</v>
      </c>
      <c r="AB18" t="n">
        <v>197.2885951288028</v>
      </c>
      <c r="AC18" t="n">
        <v>178.4596485060481</v>
      </c>
      <c r="AD18" t="n">
        <v>144191.0786927743</v>
      </c>
      <c r="AE18" t="n">
        <v>197288.5951288028</v>
      </c>
      <c r="AF18" t="n">
        <v>6.637247250870308e-06</v>
      </c>
      <c r="AG18" t="n">
        <v>4.972993827160495</v>
      </c>
      <c r="AH18" t="n">
        <v>178459.6485060481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7.8054</v>
      </c>
      <c r="E19" t="n">
        <v>12.81</v>
      </c>
      <c r="F19" t="n">
        <v>9.27</v>
      </c>
      <c r="G19" t="n">
        <v>27.82</v>
      </c>
      <c r="H19" t="n">
        <v>0.41</v>
      </c>
      <c r="I19" t="n">
        <v>20</v>
      </c>
      <c r="J19" t="n">
        <v>230.07</v>
      </c>
      <c r="K19" t="n">
        <v>56.94</v>
      </c>
      <c r="L19" t="n">
        <v>5.25</v>
      </c>
      <c r="M19" t="n">
        <v>18</v>
      </c>
      <c r="N19" t="n">
        <v>52.88</v>
      </c>
      <c r="O19" t="n">
        <v>28609.38</v>
      </c>
      <c r="P19" t="n">
        <v>134.04</v>
      </c>
      <c r="Q19" t="n">
        <v>446.33</v>
      </c>
      <c r="R19" t="n">
        <v>48.62</v>
      </c>
      <c r="S19" t="n">
        <v>28.73</v>
      </c>
      <c r="T19" t="n">
        <v>9216.879999999999</v>
      </c>
      <c r="U19" t="n">
        <v>0.59</v>
      </c>
      <c r="V19" t="n">
        <v>0.88</v>
      </c>
      <c r="W19" t="n">
        <v>0.11</v>
      </c>
      <c r="X19" t="n">
        <v>0.55</v>
      </c>
      <c r="Y19" t="n">
        <v>1</v>
      </c>
      <c r="Z19" t="n">
        <v>10</v>
      </c>
      <c r="AA19" t="n">
        <v>143.5786388841063</v>
      </c>
      <c r="AB19" t="n">
        <v>196.4506279636461</v>
      </c>
      <c r="AC19" t="n">
        <v>177.7016557510394</v>
      </c>
      <c r="AD19" t="n">
        <v>143578.6388841063</v>
      </c>
      <c r="AE19" t="n">
        <v>196450.6279636461</v>
      </c>
      <c r="AF19" t="n">
        <v>6.676508755969212e-06</v>
      </c>
      <c r="AG19" t="n">
        <v>4.94212962962963</v>
      </c>
      <c r="AH19" t="n">
        <v>177701.6557510394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7.8525</v>
      </c>
      <c r="E20" t="n">
        <v>12.73</v>
      </c>
      <c r="F20" t="n">
        <v>9.24</v>
      </c>
      <c r="G20" t="n">
        <v>29.18</v>
      </c>
      <c r="H20" t="n">
        <v>0.42</v>
      </c>
      <c r="I20" t="n">
        <v>19</v>
      </c>
      <c r="J20" t="n">
        <v>230.49</v>
      </c>
      <c r="K20" t="n">
        <v>56.94</v>
      </c>
      <c r="L20" t="n">
        <v>5.5</v>
      </c>
      <c r="M20" t="n">
        <v>17</v>
      </c>
      <c r="N20" t="n">
        <v>53.05</v>
      </c>
      <c r="O20" t="n">
        <v>28661.73</v>
      </c>
      <c r="P20" t="n">
        <v>133.01</v>
      </c>
      <c r="Q20" t="n">
        <v>446.28</v>
      </c>
      <c r="R20" t="n">
        <v>47.55</v>
      </c>
      <c r="S20" t="n">
        <v>28.73</v>
      </c>
      <c r="T20" t="n">
        <v>8684.32</v>
      </c>
      <c r="U20" t="n">
        <v>0.6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142.872382512797</v>
      </c>
      <c r="AB20" t="n">
        <v>195.484296838589</v>
      </c>
      <c r="AC20" t="n">
        <v>176.8275499123032</v>
      </c>
      <c r="AD20" t="n">
        <v>142872.382512797</v>
      </c>
      <c r="AE20" t="n">
        <v>195484.296838589</v>
      </c>
      <c r="AF20" t="n">
        <v>6.716796705645864e-06</v>
      </c>
      <c r="AG20" t="n">
        <v>4.911265432098766</v>
      </c>
      <c r="AH20" t="n">
        <v>176827.5499123032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7.9017</v>
      </c>
      <c r="E21" t="n">
        <v>12.66</v>
      </c>
      <c r="F21" t="n">
        <v>9.199999999999999</v>
      </c>
      <c r="G21" t="n">
        <v>30.68</v>
      </c>
      <c r="H21" t="n">
        <v>0.44</v>
      </c>
      <c r="I21" t="n">
        <v>18</v>
      </c>
      <c r="J21" t="n">
        <v>230.92</v>
      </c>
      <c r="K21" t="n">
        <v>56.94</v>
      </c>
      <c r="L21" t="n">
        <v>5.75</v>
      </c>
      <c r="M21" t="n">
        <v>16</v>
      </c>
      <c r="N21" t="n">
        <v>53.23</v>
      </c>
      <c r="O21" t="n">
        <v>28714.14</v>
      </c>
      <c r="P21" t="n">
        <v>132.32</v>
      </c>
      <c r="Q21" t="n">
        <v>446.31</v>
      </c>
      <c r="R21" t="n">
        <v>46.4</v>
      </c>
      <c r="S21" t="n">
        <v>28.73</v>
      </c>
      <c r="T21" t="n">
        <v>8116.94</v>
      </c>
      <c r="U21" t="n">
        <v>0.62</v>
      </c>
      <c r="V21" t="n">
        <v>0.88</v>
      </c>
      <c r="W21" t="n">
        <v>0.11</v>
      </c>
      <c r="X21" t="n">
        <v>0.48</v>
      </c>
      <c r="Y21" t="n">
        <v>1</v>
      </c>
      <c r="Z21" t="n">
        <v>10</v>
      </c>
      <c r="AA21" t="n">
        <v>142.2477446591592</v>
      </c>
      <c r="AB21" t="n">
        <v>194.6296397701651</v>
      </c>
      <c r="AC21" t="n">
        <v>176.0544601149707</v>
      </c>
      <c r="AD21" t="n">
        <v>142247.7446591592</v>
      </c>
      <c r="AE21" t="n">
        <v>194629.6397701651</v>
      </c>
      <c r="AF21" t="n">
        <v>6.758880933333578e-06</v>
      </c>
      <c r="AG21" t="n">
        <v>4.88425925925926</v>
      </c>
      <c r="AH21" t="n">
        <v>176054.4601149707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7.9479</v>
      </c>
      <c r="E22" t="n">
        <v>12.58</v>
      </c>
      <c r="F22" t="n">
        <v>9.18</v>
      </c>
      <c r="G22" t="n">
        <v>32.38</v>
      </c>
      <c r="H22" t="n">
        <v>0.46</v>
      </c>
      <c r="I22" t="n">
        <v>17</v>
      </c>
      <c r="J22" t="n">
        <v>231.34</v>
      </c>
      <c r="K22" t="n">
        <v>56.94</v>
      </c>
      <c r="L22" t="n">
        <v>6</v>
      </c>
      <c r="M22" t="n">
        <v>15</v>
      </c>
      <c r="N22" t="n">
        <v>53.4</v>
      </c>
      <c r="O22" t="n">
        <v>28766.61</v>
      </c>
      <c r="P22" t="n">
        <v>131.46</v>
      </c>
      <c r="Q22" t="n">
        <v>446.32</v>
      </c>
      <c r="R22" t="n">
        <v>45.32</v>
      </c>
      <c r="S22" t="n">
        <v>28.73</v>
      </c>
      <c r="T22" t="n">
        <v>7581.12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141.6319383917294</v>
      </c>
      <c r="AB22" t="n">
        <v>193.7870664676129</v>
      </c>
      <c r="AC22" t="n">
        <v>175.2923008258547</v>
      </c>
      <c r="AD22" t="n">
        <v>141631.9383917294</v>
      </c>
      <c r="AE22" t="n">
        <v>193787.0664676129</v>
      </c>
      <c r="AF22" t="n">
        <v>6.79839904957692e-06</v>
      </c>
      <c r="AG22" t="n">
        <v>4.853395061728396</v>
      </c>
      <c r="AH22" t="n">
        <v>175292.3008258547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7.9915</v>
      </c>
      <c r="E23" t="n">
        <v>12.51</v>
      </c>
      <c r="F23" t="n">
        <v>9.15</v>
      </c>
      <c r="G23" t="n">
        <v>34.31</v>
      </c>
      <c r="H23" t="n">
        <v>0.48</v>
      </c>
      <c r="I23" t="n">
        <v>16</v>
      </c>
      <c r="J23" t="n">
        <v>231.77</v>
      </c>
      <c r="K23" t="n">
        <v>56.94</v>
      </c>
      <c r="L23" t="n">
        <v>6.25</v>
      </c>
      <c r="M23" t="n">
        <v>14</v>
      </c>
      <c r="N23" t="n">
        <v>53.58</v>
      </c>
      <c r="O23" t="n">
        <v>28819.14</v>
      </c>
      <c r="P23" t="n">
        <v>130.59</v>
      </c>
      <c r="Q23" t="n">
        <v>446.27</v>
      </c>
      <c r="R23" t="n">
        <v>44.63</v>
      </c>
      <c r="S23" t="n">
        <v>28.73</v>
      </c>
      <c r="T23" t="n">
        <v>7240.02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141.02185032878</v>
      </c>
      <c r="AB23" t="n">
        <v>192.9523170647002</v>
      </c>
      <c r="AC23" t="n">
        <v>174.5372187343776</v>
      </c>
      <c r="AD23" t="n">
        <v>141021.85032878</v>
      </c>
      <c r="AE23" t="n">
        <v>192952.3170647002</v>
      </c>
      <c r="AF23" t="n">
        <v>6.835693202568473e-06</v>
      </c>
      <c r="AG23" t="n">
        <v>4.826388888888889</v>
      </c>
      <c r="AH23" t="n">
        <v>174537.2187343776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7.9936</v>
      </c>
      <c r="E24" t="n">
        <v>12.51</v>
      </c>
      <c r="F24" t="n">
        <v>9.15</v>
      </c>
      <c r="G24" t="n">
        <v>34.3</v>
      </c>
      <c r="H24" t="n">
        <v>0.5</v>
      </c>
      <c r="I24" t="n">
        <v>16</v>
      </c>
      <c r="J24" t="n">
        <v>232.2</v>
      </c>
      <c r="K24" t="n">
        <v>56.94</v>
      </c>
      <c r="L24" t="n">
        <v>6.5</v>
      </c>
      <c r="M24" t="n">
        <v>14</v>
      </c>
      <c r="N24" t="n">
        <v>53.75</v>
      </c>
      <c r="O24" t="n">
        <v>28871.74</v>
      </c>
      <c r="P24" t="n">
        <v>130.42</v>
      </c>
      <c r="Q24" t="n">
        <v>446.27</v>
      </c>
      <c r="R24" t="n">
        <v>44.51</v>
      </c>
      <c r="S24" t="n">
        <v>28.73</v>
      </c>
      <c r="T24" t="n">
        <v>7180.79</v>
      </c>
      <c r="U24" t="n">
        <v>0.65</v>
      </c>
      <c r="V24" t="n">
        <v>0.89</v>
      </c>
      <c r="W24" t="n">
        <v>0.11</v>
      </c>
      <c r="X24" t="n">
        <v>0.43</v>
      </c>
      <c r="Y24" t="n">
        <v>1</v>
      </c>
      <c r="Z24" t="n">
        <v>10</v>
      </c>
      <c r="AA24" t="n">
        <v>140.9561852129139</v>
      </c>
      <c r="AB24" t="n">
        <v>192.8624711562317</v>
      </c>
      <c r="AC24" t="n">
        <v>174.4559475933138</v>
      </c>
      <c r="AD24" t="n">
        <v>140956.1852129138</v>
      </c>
      <c r="AE24" t="n">
        <v>192862.4711562317</v>
      </c>
      <c r="AF24" t="n">
        <v>6.837489480579533e-06</v>
      </c>
      <c r="AG24" t="n">
        <v>4.826388888888889</v>
      </c>
      <c r="AH24" t="n">
        <v>174455.9475933138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8.0497</v>
      </c>
      <c r="E25" t="n">
        <v>12.42</v>
      </c>
      <c r="F25" t="n">
        <v>9.1</v>
      </c>
      <c r="G25" t="n">
        <v>36.41</v>
      </c>
      <c r="H25" t="n">
        <v>0.52</v>
      </c>
      <c r="I25" t="n">
        <v>15</v>
      </c>
      <c r="J25" t="n">
        <v>232.62</v>
      </c>
      <c r="K25" t="n">
        <v>56.94</v>
      </c>
      <c r="L25" t="n">
        <v>6.75</v>
      </c>
      <c r="M25" t="n">
        <v>13</v>
      </c>
      <c r="N25" t="n">
        <v>53.93</v>
      </c>
      <c r="O25" t="n">
        <v>28924.39</v>
      </c>
      <c r="P25" t="n">
        <v>129.41</v>
      </c>
      <c r="Q25" t="n">
        <v>446.29</v>
      </c>
      <c r="R25" t="n">
        <v>42.97</v>
      </c>
      <c r="S25" t="n">
        <v>28.73</v>
      </c>
      <c r="T25" t="n">
        <v>6416.23</v>
      </c>
      <c r="U25" t="n">
        <v>0.67</v>
      </c>
      <c r="V25" t="n">
        <v>0.89</v>
      </c>
      <c r="W25" t="n">
        <v>0.11</v>
      </c>
      <c r="X25" t="n">
        <v>0.38</v>
      </c>
      <c r="Y25" t="n">
        <v>1</v>
      </c>
      <c r="Z25" t="n">
        <v>10</v>
      </c>
      <c r="AA25" t="n">
        <v>140.1963512486949</v>
      </c>
      <c r="AB25" t="n">
        <v>191.8228328048791</v>
      </c>
      <c r="AC25" t="n">
        <v>173.5155308670724</v>
      </c>
      <c r="AD25" t="n">
        <v>140196.3512486949</v>
      </c>
      <c r="AE25" t="n">
        <v>191822.8328048791</v>
      </c>
      <c r="AF25" t="n">
        <v>6.885475764589306e-06</v>
      </c>
      <c r="AG25" t="n">
        <v>4.791666666666667</v>
      </c>
      <c r="AH25" t="n">
        <v>173515.5308670724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8.0631</v>
      </c>
      <c r="E26" t="n">
        <v>12.4</v>
      </c>
      <c r="F26" t="n">
        <v>9.08</v>
      </c>
      <c r="G26" t="n">
        <v>36.33</v>
      </c>
      <c r="H26" t="n">
        <v>0.53</v>
      </c>
      <c r="I26" t="n">
        <v>15</v>
      </c>
      <c r="J26" t="n">
        <v>233.05</v>
      </c>
      <c r="K26" t="n">
        <v>56.94</v>
      </c>
      <c r="L26" t="n">
        <v>7</v>
      </c>
      <c r="M26" t="n">
        <v>13</v>
      </c>
      <c r="N26" t="n">
        <v>54.11</v>
      </c>
      <c r="O26" t="n">
        <v>28977.11</v>
      </c>
      <c r="P26" t="n">
        <v>128.93</v>
      </c>
      <c r="Q26" t="n">
        <v>446.28</v>
      </c>
      <c r="R26" t="n">
        <v>42.15</v>
      </c>
      <c r="S26" t="n">
        <v>28.73</v>
      </c>
      <c r="T26" t="n">
        <v>6006.54</v>
      </c>
      <c r="U26" t="n">
        <v>0.68</v>
      </c>
      <c r="V26" t="n">
        <v>0.9</v>
      </c>
      <c r="W26" t="n">
        <v>0.11</v>
      </c>
      <c r="X26" t="n">
        <v>0.36</v>
      </c>
      <c r="Y26" t="n">
        <v>1</v>
      </c>
      <c r="Z26" t="n">
        <v>10</v>
      </c>
      <c r="AA26" t="n">
        <v>139.9320334669331</v>
      </c>
      <c r="AB26" t="n">
        <v>191.4611815549954</v>
      </c>
      <c r="AC26" t="n">
        <v>173.1883951048967</v>
      </c>
      <c r="AD26" t="n">
        <v>139932.0334669331</v>
      </c>
      <c r="AE26" t="n">
        <v>191461.1815549954</v>
      </c>
      <c r="AF26" t="n">
        <v>6.896937729040837e-06</v>
      </c>
      <c r="AG26" t="n">
        <v>4.783950617283951</v>
      </c>
      <c r="AH26" t="n">
        <v>173188.3951048967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8.145</v>
      </c>
      <c r="E27" t="n">
        <v>12.28</v>
      </c>
      <c r="F27" t="n">
        <v>9</v>
      </c>
      <c r="G27" t="n">
        <v>38.58</v>
      </c>
      <c r="H27" t="n">
        <v>0.55</v>
      </c>
      <c r="I27" t="n">
        <v>14</v>
      </c>
      <c r="J27" t="n">
        <v>233.48</v>
      </c>
      <c r="K27" t="n">
        <v>56.94</v>
      </c>
      <c r="L27" t="n">
        <v>7.25</v>
      </c>
      <c r="M27" t="n">
        <v>12</v>
      </c>
      <c r="N27" t="n">
        <v>54.29</v>
      </c>
      <c r="O27" t="n">
        <v>29029.89</v>
      </c>
      <c r="P27" t="n">
        <v>127.12</v>
      </c>
      <c r="Q27" t="n">
        <v>446.28</v>
      </c>
      <c r="R27" t="n">
        <v>39.73</v>
      </c>
      <c r="S27" t="n">
        <v>28.73</v>
      </c>
      <c r="T27" t="n">
        <v>4797.81</v>
      </c>
      <c r="U27" t="n">
        <v>0.72</v>
      </c>
      <c r="V27" t="n">
        <v>0.9</v>
      </c>
      <c r="W27" t="n">
        <v>0.1</v>
      </c>
      <c r="X27" t="n">
        <v>0.28</v>
      </c>
      <c r="Y27" t="n">
        <v>1</v>
      </c>
      <c r="Z27" t="n">
        <v>10</v>
      </c>
      <c r="AA27" t="n">
        <v>138.7354127539249</v>
      </c>
      <c r="AB27" t="n">
        <v>189.8239123042783</v>
      </c>
      <c r="AC27" t="n">
        <v>171.7073845335458</v>
      </c>
      <c r="AD27" t="n">
        <v>138735.412753925</v>
      </c>
      <c r="AE27" t="n">
        <v>189823.9123042783</v>
      </c>
      <c r="AF27" t="n">
        <v>6.966992571472216e-06</v>
      </c>
      <c r="AG27" t="n">
        <v>4.737654320987654</v>
      </c>
      <c r="AH27" t="n">
        <v>171707.3845335458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8.0467</v>
      </c>
      <c r="E28" t="n">
        <v>12.43</v>
      </c>
      <c r="F28" t="n">
        <v>9.15</v>
      </c>
      <c r="G28" t="n">
        <v>39.22</v>
      </c>
      <c r="H28" t="n">
        <v>0.57</v>
      </c>
      <c r="I28" t="n">
        <v>14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129.05</v>
      </c>
      <c r="Q28" t="n">
        <v>446.28</v>
      </c>
      <c r="R28" t="n">
        <v>45.18</v>
      </c>
      <c r="S28" t="n">
        <v>28.73</v>
      </c>
      <c r="T28" t="n">
        <v>7526.96</v>
      </c>
      <c r="U28" t="n">
        <v>0.64</v>
      </c>
      <c r="V28" t="n">
        <v>0.89</v>
      </c>
      <c r="W28" t="n">
        <v>0.09</v>
      </c>
      <c r="X28" t="n">
        <v>0.43</v>
      </c>
      <c r="Y28" t="n">
        <v>1</v>
      </c>
      <c r="Z28" t="n">
        <v>10</v>
      </c>
      <c r="AA28" t="n">
        <v>140.1874455568336</v>
      </c>
      <c r="AB28" t="n">
        <v>191.8106476443831</v>
      </c>
      <c r="AC28" t="n">
        <v>173.5045086411921</v>
      </c>
      <c r="AD28" t="n">
        <v>140187.4455568336</v>
      </c>
      <c r="AE28" t="n">
        <v>191810.6476443831</v>
      </c>
      <c r="AF28" t="n">
        <v>6.882909653144932e-06</v>
      </c>
      <c r="AG28" t="n">
        <v>4.795524691358025</v>
      </c>
      <c r="AH28" t="n">
        <v>173504.5086411921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8.1295</v>
      </c>
      <c r="E29" t="n">
        <v>12.3</v>
      </c>
      <c r="F29" t="n">
        <v>9.07</v>
      </c>
      <c r="G29" t="n">
        <v>41.86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127.41</v>
      </c>
      <c r="Q29" t="n">
        <v>446.32</v>
      </c>
      <c r="R29" t="n">
        <v>42.13</v>
      </c>
      <c r="S29" t="n">
        <v>28.73</v>
      </c>
      <c r="T29" t="n">
        <v>6002.78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139.0306444719763</v>
      </c>
      <c r="AB29" t="n">
        <v>190.2278613656201</v>
      </c>
      <c r="AC29" t="n">
        <v>172.0727812634192</v>
      </c>
      <c r="AD29" t="n">
        <v>139030.6444719763</v>
      </c>
      <c r="AE29" t="n">
        <v>190227.8613656201</v>
      </c>
      <c r="AF29" t="n">
        <v>6.953734329009622e-06</v>
      </c>
      <c r="AG29" t="n">
        <v>4.74537037037037</v>
      </c>
      <c r="AH29" t="n">
        <v>172072.7812634193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8.130100000000001</v>
      </c>
      <c r="E30" t="n">
        <v>12.3</v>
      </c>
      <c r="F30" t="n">
        <v>9.07</v>
      </c>
      <c r="G30" t="n">
        <v>41.86</v>
      </c>
      <c r="H30" t="n">
        <v>0.61</v>
      </c>
      <c r="I30" t="n">
        <v>13</v>
      </c>
      <c r="J30" t="n">
        <v>234.77</v>
      </c>
      <c r="K30" t="n">
        <v>56.94</v>
      </c>
      <c r="L30" t="n">
        <v>8</v>
      </c>
      <c r="M30" t="n">
        <v>11</v>
      </c>
      <c r="N30" t="n">
        <v>54.82</v>
      </c>
      <c r="O30" t="n">
        <v>29188.62</v>
      </c>
      <c r="P30" t="n">
        <v>127.18</v>
      </c>
      <c r="Q30" t="n">
        <v>446.3</v>
      </c>
      <c r="R30" t="n">
        <v>42.03</v>
      </c>
      <c r="S30" t="n">
        <v>28.73</v>
      </c>
      <c r="T30" t="n">
        <v>5956.11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138.9583712165815</v>
      </c>
      <c r="AB30" t="n">
        <v>190.1289739091181</v>
      </c>
      <c r="AC30" t="n">
        <v>171.9833314869763</v>
      </c>
      <c r="AD30" t="n">
        <v>138958.3712165815</v>
      </c>
      <c r="AE30" t="n">
        <v>190128.9739091181</v>
      </c>
      <c r="AF30" t="n">
        <v>6.954247551298498e-06</v>
      </c>
      <c r="AG30" t="n">
        <v>4.74537037037037</v>
      </c>
      <c r="AH30" t="n">
        <v>171983.3314869763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8.1831</v>
      </c>
      <c r="E31" t="n">
        <v>12.22</v>
      </c>
      <c r="F31" t="n">
        <v>9.029999999999999</v>
      </c>
      <c r="G31" t="n">
        <v>45.16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125.99</v>
      </c>
      <c r="Q31" t="n">
        <v>446.31</v>
      </c>
      <c r="R31" t="n">
        <v>40.73</v>
      </c>
      <c r="S31" t="n">
        <v>28.73</v>
      </c>
      <c r="T31" t="n">
        <v>5311.9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138.2067718879384</v>
      </c>
      <c r="AB31" t="n">
        <v>189.1006025494468</v>
      </c>
      <c r="AC31" t="n">
        <v>171.0531064465435</v>
      </c>
      <c r="AD31" t="n">
        <v>138206.7718879384</v>
      </c>
      <c r="AE31" t="n">
        <v>189100.6025494468</v>
      </c>
      <c r="AF31" t="n">
        <v>6.999582186815749e-06</v>
      </c>
      <c r="AG31" t="n">
        <v>4.714506172839506</v>
      </c>
      <c r="AH31" t="n">
        <v>171053.1064465435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8.1777</v>
      </c>
      <c r="E32" t="n">
        <v>12.23</v>
      </c>
      <c r="F32" t="n">
        <v>9.039999999999999</v>
      </c>
      <c r="G32" t="n">
        <v>45.2</v>
      </c>
      <c r="H32" t="n">
        <v>0.64</v>
      </c>
      <c r="I32" t="n">
        <v>12</v>
      </c>
      <c r="J32" t="n">
        <v>235.63</v>
      </c>
      <c r="K32" t="n">
        <v>56.94</v>
      </c>
      <c r="L32" t="n">
        <v>8.5</v>
      </c>
      <c r="M32" t="n">
        <v>10</v>
      </c>
      <c r="N32" t="n">
        <v>55.18</v>
      </c>
      <c r="O32" t="n">
        <v>29294.76</v>
      </c>
      <c r="P32" t="n">
        <v>126.21</v>
      </c>
      <c r="Q32" t="n">
        <v>446.28</v>
      </c>
      <c r="R32" t="n">
        <v>41.03</v>
      </c>
      <c r="S32" t="n">
        <v>28.73</v>
      </c>
      <c r="T32" t="n">
        <v>5458.86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138.3213716205345</v>
      </c>
      <c r="AB32" t="n">
        <v>189.2574029593681</v>
      </c>
      <c r="AC32" t="n">
        <v>171.1949420454127</v>
      </c>
      <c r="AD32" t="n">
        <v>138321.3716205345</v>
      </c>
      <c r="AE32" t="n">
        <v>189257.4029593681</v>
      </c>
      <c r="AF32" t="n">
        <v>6.994963186215879e-06</v>
      </c>
      <c r="AG32" t="n">
        <v>4.718364197530864</v>
      </c>
      <c r="AH32" t="n">
        <v>171194.9420454127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8.174799999999999</v>
      </c>
      <c r="E33" t="n">
        <v>12.23</v>
      </c>
      <c r="F33" t="n">
        <v>9.050000000000001</v>
      </c>
      <c r="G33" t="n">
        <v>45.23</v>
      </c>
      <c r="H33" t="n">
        <v>0.66</v>
      </c>
      <c r="I33" t="n">
        <v>12</v>
      </c>
      <c r="J33" t="n">
        <v>236.06</v>
      </c>
      <c r="K33" t="n">
        <v>56.94</v>
      </c>
      <c r="L33" t="n">
        <v>8.75</v>
      </c>
      <c r="M33" t="n">
        <v>10</v>
      </c>
      <c r="N33" t="n">
        <v>55.36</v>
      </c>
      <c r="O33" t="n">
        <v>29347.92</v>
      </c>
      <c r="P33" t="n">
        <v>125.97</v>
      </c>
      <c r="Q33" t="n">
        <v>446.27</v>
      </c>
      <c r="R33" t="n">
        <v>41.26</v>
      </c>
      <c r="S33" t="n">
        <v>28.73</v>
      </c>
      <c r="T33" t="n">
        <v>5575.65</v>
      </c>
      <c r="U33" t="n">
        <v>0.7</v>
      </c>
      <c r="V33" t="n">
        <v>0.9</v>
      </c>
      <c r="W33" t="n">
        <v>0.1</v>
      </c>
      <c r="X33" t="n">
        <v>0.33</v>
      </c>
      <c r="Y33" t="n">
        <v>1</v>
      </c>
      <c r="Z33" t="n">
        <v>10</v>
      </c>
      <c r="AA33" t="n">
        <v>138.2842527502445</v>
      </c>
      <c r="AB33" t="n">
        <v>189.2066152834684</v>
      </c>
      <c r="AC33" t="n">
        <v>171.1490014740199</v>
      </c>
      <c r="AD33" t="n">
        <v>138284.2527502445</v>
      </c>
      <c r="AE33" t="n">
        <v>189206.6152834684</v>
      </c>
      <c r="AF33" t="n">
        <v>6.992482611819651e-06</v>
      </c>
      <c r="AG33" t="n">
        <v>4.718364197530864</v>
      </c>
      <c r="AH33" t="n">
        <v>171149.0014740199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8.2384</v>
      </c>
      <c r="E34" t="n">
        <v>12.14</v>
      </c>
      <c r="F34" t="n">
        <v>8.99</v>
      </c>
      <c r="G34" t="n">
        <v>49.06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124.64</v>
      </c>
      <c r="Q34" t="n">
        <v>446.27</v>
      </c>
      <c r="R34" t="n">
        <v>39.47</v>
      </c>
      <c r="S34" t="n">
        <v>28.73</v>
      </c>
      <c r="T34" t="n">
        <v>4685.33</v>
      </c>
      <c r="U34" t="n">
        <v>0.73</v>
      </c>
      <c r="V34" t="n">
        <v>0.91</v>
      </c>
      <c r="W34" t="n">
        <v>0.1</v>
      </c>
      <c r="X34" t="n">
        <v>0.27</v>
      </c>
      <c r="Y34" t="n">
        <v>1</v>
      </c>
      <c r="Z34" t="n">
        <v>10</v>
      </c>
      <c r="AA34" t="n">
        <v>137.4037459748804</v>
      </c>
      <c r="AB34" t="n">
        <v>188.0018670681985</v>
      </c>
      <c r="AC34" t="n">
        <v>170.0592327375402</v>
      </c>
      <c r="AD34" t="n">
        <v>137403.7459748804</v>
      </c>
      <c r="AE34" t="n">
        <v>188001.8670681985</v>
      </c>
      <c r="AF34" t="n">
        <v>7.046884174440356e-06</v>
      </c>
      <c r="AG34" t="n">
        <v>4.683641975308642</v>
      </c>
      <c r="AH34" t="n">
        <v>170059.2327375402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8.2295</v>
      </c>
      <c r="E35" t="n">
        <v>12.15</v>
      </c>
      <c r="F35" t="n">
        <v>9.01</v>
      </c>
      <c r="G35" t="n">
        <v>49.13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124.48</v>
      </c>
      <c r="Q35" t="n">
        <v>446.27</v>
      </c>
      <c r="R35" t="n">
        <v>39.9</v>
      </c>
      <c r="S35" t="n">
        <v>28.73</v>
      </c>
      <c r="T35" t="n">
        <v>4897.7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137.4424406998886</v>
      </c>
      <c r="AB35" t="n">
        <v>188.0548108980454</v>
      </c>
      <c r="AC35" t="n">
        <v>170.1071236825737</v>
      </c>
      <c r="AD35" t="n">
        <v>137442.4406998886</v>
      </c>
      <c r="AE35" t="n">
        <v>188054.8108980454</v>
      </c>
      <c r="AF35" t="n">
        <v>7.039271377155383e-06</v>
      </c>
      <c r="AG35" t="n">
        <v>4.6875</v>
      </c>
      <c r="AH35" t="n">
        <v>170107.1236825737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8.2303</v>
      </c>
      <c r="E36" t="n">
        <v>12.15</v>
      </c>
      <c r="F36" t="n">
        <v>9.01</v>
      </c>
      <c r="G36" t="n">
        <v>49.13</v>
      </c>
      <c r="H36" t="n">
        <v>0.71</v>
      </c>
      <c r="I36" t="n">
        <v>11</v>
      </c>
      <c r="J36" t="n">
        <v>237.35</v>
      </c>
      <c r="K36" t="n">
        <v>56.94</v>
      </c>
      <c r="L36" t="n">
        <v>9.5</v>
      </c>
      <c r="M36" t="n">
        <v>9</v>
      </c>
      <c r="N36" t="n">
        <v>55.91</v>
      </c>
      <c r="O36" t="n">
        <v>29507.8</v>
      </c>
      <c r="P36" t="n">
        <v>124.02</v>
      </c>
      <c r="Q36" t="n">
        <v>446.27</v>
      </c>
      <c r="R36" t="n">
        <v>39.94</v>
      </c>
      <c r="S36" t="n">
        <v>28.73</v>
      </c>
      <c r="T36" t="n">
        <v>4918.44</v>
      </c>
      <c r="U36" t="n">
        <v>0.72</v>
      </c>
      <c r="V36" t="n">
        <v>0.9</v>
      </c>
      <c r="W36" t="n">
        <v>0.1</v>
      </c>
      <c r="X36" t="n">
        <v>0.29</v>
      </c>
      <c r="Y36" t="n">
        <v>1</v>
      </c>
      <c r="Z36" t="n">
        <v>10</v>
      </c>
      <c r="AA36" t="n">
        <v>137.302343672984</v>
      </c>
      <c r="AB36" t="n">
        <v>187.8631239651901</v>
      </c>
      <c r="AC36" t="n">
        <v>169.9337310815557</v>
      </c>
      <c r="AD36" t="n">
        <v>137302.343672984</v>
      </c>
      <c r="AE36" t="n">
        <v>187863.1239651901</v>
      </c>
      <c r="AF36" t="n">
        <v>7.039955673540549e-06</v>
      </c>
      <c r="AG36" t="n">
        <v>4.6875</v>
      </c>
      <c r="AH36" t="n">
        <v>169933.7310815557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8.2325</v>
      </c>
      <c r="E37" t="n">
        <v>12.15</v>
      </c>
      <c r="F37" t="n">
        <v>9</v>
      </c>
      <c r="G37" t="n">
        <v>49.11</v>
      </c>
      <c r="H37" t="n">
        <v>0.73</v>
      </c>
      <c r="I37" t="n">
        <v>11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123.69</v>
      </c>
      <c r="Q37" t="n">
        <v>446.28</v>
      </c>
      <c r="R37" t="n">
        <v>39.79</v>
      </c>
      <c r="S37" t="n">
        <v>28.73</v>
      </c>
      <c r="T37" t="n">
        <v>4842.93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137.1763881940153</v>
      </c>
      <c r="AB37" t="n">
        <v>187.6907861221016</v>
      </c>
      <c r="AC37" t="n">
        <v>169.7778409203339</v>
      </c>
      <c r="AD37" t="n">
        <v>137176.3881940152</v>
      </c>
      <c r="AE37" t="n">
        <v>187690.7861221016</v>
      </c>
      <c r="AF37" t="n">
        <v>7.041837488599756e-06</v>
      </c>
      <c r="AG37" t="n">
        <v>4.6875</v>
      </c>
      <c r="AH37" t="n">
        <v>169777.8409203339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8.949999999999999</v>
      </c>
      <c r="G38" t="n">
        <v>53.71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122.86</v>
      </c>
      <c r="Q38" t="n">
        <v>446.27</v>
      </c>
      <c r="R38" t="n">
        <v>37.97</v>
      </c>
      <c r="S38" t="n">
        <v>28.73</v>
      </c>
      <c r="T38" t="n">
        <v>3941.37</v>
      </c>
      <c r="U38" t="n">
        <v>0.76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136.4579257415296</v>
      </c>
      <c r="AB38" t="n">
        <v>186.7077540982848</v>
      </c>
      <c r="AC38" t="n">
        <v>168.8886280931757</v>
      </c>
      <c r="AD38" t="n">
        <v>136457.9257415296</v>
      </c>
      <c r="AE38" t="n">
        <v>186707.7540982848</v>
      </c>
      <c r="AF38" t="n">
        <v>7.098206403327813e-06</v>
      </c>
      <c r="AG38" t="n">
        <v>4.64891975308642</v>
      </c>
      <c r="AH38" t="n">
        <v>168888.6280931757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8.321199999999999</v>
      </c>
      <c r="E39" t="n">
        <v>12.02</v>
      </c>
      <c r="F39" t="n">
        <v>8.92</v>
      </c>
      <c r="G39" t="n">
        <v>53.51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121.85</v>
      </c>
      <c r="Q39" t="n">
        <v>446.3</v>
      </c>
      <c r="R39" t="n">
        <v>36.82</v>
      </c>
      <c r="S39" t="n">
        <v>28.73</v>
      </c>
      <c r="T39" t="n">
        <v>3367.33</v>
      </c>
      <c r="U39" t="n">
        <v>0.78</v>
      </c>
      <c r="V39" t="n">
        <v>0.91</v>
      </c>
      <c r="W39" t="n">
        <v>0.1</v>
      </c>
      <c r="X39" t="n">
        <v>0.2</v>
      </c>
      <c r="Y39" t="n">
        <v>1</v>
      </c>
      <c r="Z39" t="n">
        <v>10</v>
      </c>
      <c r="AA39" t="n">
        <v>135.9823934877952</v>
      </c>
      <c r="AB39" t="n">
        <v>186.0571098897234</v>
      </c>
      <c r="AC39" t="n">
        <v>168.3000804546943</v>
      </c>
      <c r="AD39" t="n">
        <v>135982.3934877952</v>
      </c>
      <c r="AE39" t="n">
        <v>186057.1098897234</v>
      </c>
      <c r="AF39" t="n">
        <v>7.117708850305045e-06</v>
      </c>
      <c r="AG39" t="n">
        <v>4.637345679012346</v>
      </c>
      <c r="AH39" t="n">
        <v>168300.0804546943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8.2974</v>
      </c>
      <c r="E40" t="n">
        <v>12.05</v>
      </c>
      <c r="F40" t="n">
        <v>8.949999999999999</v>
      </c>
      <c r="G40" t="n">
        <v>53.71</v>
      </c>
      <c r="H40" t="n">
        <v>0.78</v>
      </c>
      <c r="I40" t="n">
        <v>10</v>
      </c>
      <c r="J40" t="n">
        <v>239.09</v>
      </c>
      <c r="K40" t="n">
        <v>56.94</v>
      </c>
      <c r="L40" t="n">
        <v>10.5</v>
      </c>
      <c r="M40" t="n">
        <v>8</v>
      </c>
      <c r="N40" t="n">
        <v>56.65</v>
      </c>
      <c r="O40" t="n">
        <v>29721.89</v>
      </c>
      <c r="P40" t="n">
        <v>121.9</v>
      </c>
      <c r="Q40" t="n">
        <v>446.27</v>
      </c>
      <c r="R40" t="n">
        <v>38.31</v>
      </c>
      <c r="S40" t="n">
        <v>28.73</v>
      </c>
      <c r="T40" t="n">
        <v>4107.66</v>
      </c>
      <c r="U40" t="n">
        <v>0.75</v>
      </c>
      <c r="V40" t="n">
        <v>0.91</v>
      </c>
      <c r="W40" t="n">
        <v>0.09</v>
      </c>
      <c r="X40" t="n">
        <v>0.23</v>
      </c>
      <c r="Y40" t="n">
        <v>1</v>
      </c>
      <c r="Z40" t="n">
        <v>10</v>
      </c>
      <c r="AA40" t="n">
        <v>136.1840678003571</v>
      </c>
      <c r="AB40" t="n">
        <v>186.3330495814131</v>
      </c>
      <c r="AC40" t="n">
        <v>168.5496848494931</v>
      </c>
      <c r="AD40" t="n">
        <v>136184.0678003571</v>
      </c>
      <c r="AE40" t="n">
        <v>186333.0495814131</v>
      </c>
      <c r="AF40" t="n">
        <v>7.097351032846354e-06</v>
      </c>
      <c r="AG40" t="n">
        <v>4.64891975308642</v>
      </c>
      <c r="AH40" t="n">
        <v>168549.6848494931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8.2544</v>
      </c>
      <c r="E41" t="n">
        <v>12.11</v>
      </c>
      <c r="F41" t="n">
        <v>9.02</v>
      </c>
      <c r="G41" t="n">
        <v>54.09</v>
      </c>
      <c r="H41" t="n">
        <v>0.8</v>
      </c>
      <c r="I41" t="n">
        <v>10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122.18</v>
      </c>
      <c r="Q41" t="n">
        <v>446.27</v>
      </c>
      <c r="R41" t="n">
        <v>40.38</v>
      </c>
      <c r="S41" t="n">
        <v>28.73</v>
      </c>
      <c r="T41" t="n">
        <v>5145</v>
      </c>
      <c r="U41" t="n">
        <v>0.71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136.6314222357747</v>
      </c>
      <c r="AB41" t="n">
        <v>186.9451396558359</v>
      </c>
      <c r="AC41" t="n">
        <v>169.103357906287</v>
      </c>
      <c r="AD41" t="n">
        <v>136631.4222357747</v>
      </c>
      <c r="AE41" t="n">
        <v>186945.1396558359</v>
      </c>
      <c r="AF41" t="n">
        <v>7.060570102143678e-06</v>
      </c>
      <c r="AG41" t="n">
        <v>4.672067901234567</v>
      </c>
      <c r="AH41" t="n">
        <v>169103.357906287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8.330399999999999</v>
      </c>
      <c r="E42" t="n">
        <v>12</v>
      </c>
      <c r="F42" t="n">
        <v>8.949999999999999</v>
      </c>
      <c r="G42" t="n">
        <v>59.66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120.72</v>
      </c>
      <c r="Q42" t="n">
        <v>446.27</v>
      </c>
      <c r="R42" t="n">
        <v>38.12</v>
      </c>
      <c r="S42" t="n">
        <v>28.73</v>
      </c>
      <c r="T42" t="n">
        <v>4017.6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135.6460922923054</v>
      </c>
      <c r="AB42" t="n">
        <v>185.5969677574928</v>
      </c>
      <c r="AC42" t="n">
        <v>167.8838536417502</v>
      </c>
      <c r="AD42" t="n">
        <v>135646.0922923054</v>
      </c>
      <c r="AE42" t="n">
        <v>185596.9677574929</v>
      </c>
      <c r="AF42" t="n">
        <v>7.125578258734454e-06</v>
      </c>
      <c r="AG42" t="n">
        <v>4.62962962962963</v>
      </c>
      <c r="AH42" t="n">
        <v>167883.8536417502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8.3314</v>
      </c>
      <c r="E43" t="n">
        <v>12</v>
      </c>
      <c r="F43" t="n">
        <v>8.949999999999999</v>
      </c>
      <c r="G43" t="n">
        <v>59.65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120.43</v>
      </c>
      <c r="Q43" t="n">
        <v>446.28</v>
      </c>
      <c r="R43" t="n">
        <v>38.02</v>
      </c>
      <c r="S43" t="n">
        <v>28.73</v>
      </c>
      <c r="T43" t="n">
        <v>3969.04</v>
      </c>
      <c r="U43" t="n">
        <v>0.76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135.5560486501273</v>
      </c>
      <c r="AB43" t="n">
        <v>185.4737660738195</v>
      </c>
      <c r="AC43" t="n">
        <v>167.772410153852</v>
      </c>
      <c r="AD43" t="n">
        <v>135556.0486501273</v>
      </c>
      <c r="AE43" t="n">
        <v>185473.7660738195</v>
      </c>
      <c r="AF43" t="n">
        <v>7.126433629215913e-06</v>
      </c>
      <c r="AG43" t="n">
        <v>4.62962962962963</v>
      </c>
      <c r="AH43" t="n">
        <v>167772.410153852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8.324999999999999</v>
      </c>
      <c r="E44" t="n">
        <v>12.01</v>
      </c>
      <c r="F44" t="n">
        <v>8.960000000000001</v>
      </c>
      <c r="G44" t="n">
        <v>59.71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120.87</v>
      </c>
      <c r="Q44" t="n">
        <v>446.27</v>
      </c>
      <c r="R44" t="n">
        <v>38.39</v>
      </c>
      <c r="S44" t="n">
        <v>28.73</v>
      </c>
      <c r="T44" t="n">
        <v>4156.34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135.7366663686773</v>
      </c>
      <c r="AB44" t="n">
        <v>185.720895204631</v>
      </c>
      <c r="AC44" t="n">
        <v>167.9959536272668</v>
      </c>
      <c r="AD44" t="n">
        <v>135736.6663686773</v>
      </c>
      <c r="AE44" t="n">
        <v>185720.895204631</v>
      </c>
      <c r="AF44" t="n">
        <v>7.120959258134583e-06</v>
      </c>
      <c r="AG44" t="n">
        <v>4.633487654320988</v>
      </c>
      <c r="AH44" t="n">
        <v>167995.9536272668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8.324999999999999</v>
      </c>
      <c r="E45" t="n">
        <v>12.01</v>
      </c>
      <c r="F45" t="n">
        <v>8.960000000000001</v>
      </c>
      <c r="G45" t="n">
        <v>59.71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120.3</v>
      </c>
      <c r="Q45" t="n">
        <v>446.27</v>
      </c>
      <c r="R45" t="n">
        <v>38.33</v>
      </c>
      <c r="S45" t="n">
        <v>28.73</v>
      </c>
      <c r="T45" t="n">
        <v>4126.72</v>
      </c>
      <c r="U45" t="n">
        <v>0.75</v>
      </c>
      <c r="V45" t="n">
        <v>0.91</v>
      </c>
      <c r="W45" t="n">
        <v>0.1</v>
      </c>
      <c r="X45" t="n">
        <v>0.24</v>
      </c>
      <c r="Y45" t="n">
        <v>1</v>
      </c>
      <c r="Z45" t="n">
        <v>10</v>
      </c>
      <c r="AA45" t="n">
        <v>135.5710652271002</v>
      </c>
      <c r="AB45" t="n">
        <v>185.4943124169186</v>
      </c>
      <c r="AC45" t="n">
        <v>167.7909955828026</v>
      </c>
      <c r="AD45" t="n">
        <v>135571.0652271002</v>
      </c>
      <c r="AE45" t="n">
        <v>185494.3124169186</v>
      </c>
      <c r="AF45" t="n">
        <v>7.120959258134583e-06</v>
      </c>
      <c r="AG45" t="n">
        <v>4.633487654320988</v>
      </c>
      <c r="AH45" t="n">
        <v>167790.9955828026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8.3268</v>
      </c>
      <c r="E46" t="n">
        <v>12.01</v>
      </c>
      <c r="F46" t="n">
        <v>8.949999999999999</v>
      </c>
      <c r="G46" t="n">
        <v>59.69</v>
      </c>
      <c r="H46" t="n">
        <v>0.88</v>
      </c>
      <c r="I46" t="n">
        <v>9</v>
      </c>
      <c r="J46" t="n">
        <v>241.71</v>
      </c>
      <c r="K46" t="n">
        <v>56.94</v>
      </c>
      <c r="L46" t="n">
        <v>12</v>
      </c>
      <c r="M46" t="n">
        <v>7</v>
      </c>
      <c r="N46" t="n">
        <v>57.77</v>
      </c>
      <c r="O46" t="n">
        <v>30045.13</v>
      </c>
      <c r="P46" t="n">
        <v>119.88</v>
      </c>
      <c r="Q46" t="n">
        <v>446.27</v>
      </c>
      <c r="R46" t="n">
        <v>38.18</v>
      </c>
      <c r="S46" t="n">
        <v>28.73</v>
      </c>
      <c r="T46" t="n">
        <v>4048.47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135.4231914486276</v>
      </c>
      <c r="AB46" t="n">
        <v>185.2919849894817</v>
      </c>
      <c r="AC46" t="n">
        <v>167.607978001072</v>
      </c>
      <c r="AD46" t="n">
        <v>135423.1914486276</v>
      </c>
      <c r="AE46" t="n">
        <v>185291.9849894817</v>
      </c>
      <c r="AF46" t="n">
        <v>7.122498925001208e-06</v>
      </c>
      <c r="AG46" t="n">
        <v>4.633487654320988</v>
      </c>
      <c r="AH46" t="n">
        <v>167607.978001072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8.382199999999999</v>
      </c>
      <c r="E47" t="n">
        <v>11.93</v>
      </c>
      <c r="F47" t="n">
        <v>8.92</v>
      </c>
      <c r="G47" t="n">
        <v>66.89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118.84</v>
      </c>
      <c r="Q47" t="n">
        <v>446.27</v>
      </c>
      <c r="R47" t="n">
        <v>37.02</v>
      </c>
      <c r="S47" t="n">
        <v>28.73</v>
      </c>
      <c r="T47" t="n">
        <v>3476.23</v>
      </c>
      <c r="U47" t="n">
        <v>0.78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124.2943807281957</v>
      </c>
      <c r="AB47" t="n">
        <v>170.0650551933164</v>
      </c>
      <c r="AC47" t="n">
        <v>153.8342850135176</v>
      </c>
      <c r="AD47" t="n">
        <v>124294.3807281957</v>
      </c>
      <c r="AE47" t="n">
        <v>170065.0551933164</v>
      </c>
      <c r="AF47" t="n">
        <v>7.169886449673959e-06</v>
      </c>
      <c r="AG47" t="n">
        <v>4.602623456790123</v>
      </c>
      <c r="AH47" t="n">
        <v>153834.2850135176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8.379099999999999</v>
      </c>
      <c r="E48" t="n">
        <v>11.93</v>
      </c>
      <c r="F48" t="n">
        <v>8.92</v>
      </c>
      <c r="G48" t="n">
        <v>66.92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118.4</v>
      </c>
      <c r="Q48" t="n">
        <v>446.3</v>
      </c>
      <c r="R48" t="n">
        <v>37.16</v>
      </c>
      <c r="S48" t="n">
        <v>28.73</v>
      </c>
      <c r="T48" t="n">
        <v>3542.8</v>
      </c>
      <c r="U48" t="n">
        <v>0.77</v>
      </c>
      <c r="V48" t="n">
        <v>0.91</v>
      </c>
      <c r="W48" t="n">
        <v>0.1</v>
      </c>
      <c r="X48" t="n">
        <v>0.2</v>
      </c>
      <c r="Y48" t="n">
        <v>1</v>
      </c>
      <c r="Z48" t="n">
        <v>10</v>
      </c>
      <c r="AA48" t="n">
        <v>124.1850921147938</v>
      </c>
      <c r="AB48" t="n">
        <v>169.9155216909866</v>
      </c>
      <c r="AC48" t="n">
        <v>153.6990227787785</v>
      </c>
      <c r="AD48" t="n">
        <v>124185.0921147938</v>
      </c>
      <c r="AE48" t="n">
        <v>169915.5216909866</v>
      </c>
      <c r="AF48" t="n">
        <v>7.16723480118144e-06</v>
      </c>
      <c r="AG48" t="n">
        <v>4.602623456790123</v>
      </c>
      <c r="AH48" t="n">
        <v>153699.0227787785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8.3942</v>
      </c>
      <c r="E49" t="n">
        <v>11.91</v>
      </c>
      <c r="F49" t="n">
        <v>8.9</v>
      </c>
      <c r="G49" t="n">
        <v>66.76000000000001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117.88</v>
      </c>
      <c r="Q49" t="n">
        <v>446.27</v>
      </c>
      <c r="R49" t="n">
        <v>36.4</v>
      </c>
      <c r="S49" t="n">
        <v>28.73</v>
      </c>
      <c r="T49" t="n">
        <v>3165.12</v>
      </c>
      <c r="U49" t="n">
        <v>0.79</v>
      </c>
      <c r="V49" t="n">
        <v>0.92</v>
      </c>
      <c r="W49" t="n">
        <v>0.1</v>
      </c>
      <c r="X49" t="n">
        <v>0.18</v>
      </c>
      <c r="Y49" t="n">
        <v>1</v>
      </c>
      <c r="Z49" t="n">
        <v>10</v>
      </c>
      <c r="AA49" t="n">
        <v>123.9188561845756</v>
      </c>
      <c r="AB49" t="n">
        <v>169.5512459457618</v>
      </c>
      <c r="AC49" t="n">
        <v>153.3695129994137</v>
      </c>
      <c r="AD49" t="n">
        <v>123918.8561845756</v>
      </c>
      <c r="AE49" t="n">
        <v>169551.2459457619</v>
      </c>
      <c r="AF49" t="n">
        <v>7.180150895451451e-06</v>
      </c>
      <c r="AG49" t="n">
        <v>4.594907407407408</v>
      </c>
      <c r="AH49" t="n">
        <v>153369.5129994137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8.392799999999999</v>
      </c>
      <c r="E50" t="n">
        <v>11.92</v>
      </c>
      <c r="F50" t="n">
        <v>8.9</v>
      </c>
      <c r="G50" t="n">
        <v>66.77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117.52</v>
      </c>
      <c r="Q50" t="n">
        <v>446.3</v>
      </c>
      <c r="R50" t="n">
        <v>36.37</v>
      </c>
      <c r="S50" t="n">
        <v>28.73</v>
      </c>
      <c r="T50" t="n">
        <v>3150.51</v>
      </c>
      <c r="U50" t="n">
        <v>0.79</v>
      </c>
      <c r="V50" t="n">
        <v>0.91</v>
      </c>
      <c r="W50" t="n">
        <v>0.1</v>
      </c>
      <c r="X50" t="n">
        <v>0.18</v>
      </c>
      <c r="Y50" t="n">
        <v>1</v>
      </c>
      <c r="Z50" t="n">
        <v>10</v>
      </c>
      <c r="AA50" t="n">
        <v>123.8230371026556</v>
      </c>
      <c r="AB50" t="n">
        <v>169.4201420506394</v>
      </c>
      <c r="AC50" t="n">
        <v>153.2509214760362</v>
      </c>
      <c r="AD50" t="n">
        <v>123823.0371026556</v>
      </c>
      <c r="AE50" t="n">
        <v>169420.1420506394</v>
      </c>
      <c r="AF50" t="n">
        <v>7.17895337677741e-06</v>
      </c>
      <c r="AG50" t="n">
        <v>4.598765432098766</v>
      </c>
      <c r="AH50" t="n">
        <v>153250.9214760363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8.409599999999999</v>
      </c>
      <c r="E51" t="n">
        <v>11.89</v>
      </c>
      <c r="F51" t="n">
        <v>8.880000000000001</v>
      </c>
      <c r="G51" t="n">
        <v>66.59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116.38</v>
      </c>
      <c r="Q51" t="n">
        <v>446.27</v>
      </c>
      <c r="R51" t="n">
        <v>35.83</v>
      </c>
      <c r="S51" t="n">
        <v>28.73</v>
      </c>
      <c r="T51" t="n">
        <v>2878.36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123.3700372521514</v>
      </c>
      <c r="AB51" t="n">
        <v>168.800327670237</v>
      </c>
      <c r="AC51" t="n">
        <v>152.6902613101843</v>
      </c>
      <c r="AD51" t="n">
        <v>123370.0372521514</v>
      </c>
      <c r="AE51" t="n">
        <v>168800.327670237</v>
      </c>
      <c r="AF51" t="n">
        <v>7.193323600865898e-06</v>
      </c>
      <c r="AG51" t="n">
        <v>4.587191358024692</v>
      </c>
      <c r="AH51" t="n">
        <v>152690.2613101843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8.369400000000001</v>
      </c>
      <c r="E52" t="n">
        <v>11.95</v>
      </c>
      <c r="F52" t="n">
        <v>8.94</v>
      </c>
      <c r="G52" t="n">
        <v>67.02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116.62</v>
      </c>
      <c r="Q52" t="n">
        <v>446.28</v>
      </c>
      <c r="R52" t="n">
        <v>37.87</v>
      </c>
      <c r="S52" t="n">
        <v>28.73</v>
      </c>
      <c r="T52" t="n">
        <v>3898.86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123.7566169976779</v>
      </c>
      <c r="AB52" t="n">
        <v>169.3292631327608</v>
      </c>
      <c r="AC52" t="n">
        <v>153.1687159145306</v>
      </c>
      <c r="AD52" t="n">
        <v>123756.6169976779</v>
      </c>
      <c r="AE52" t="n">
        <v>169329.2631327608</v>
      </c>
      <c r="AF52" t="n">
        <v>7.158937707511305e-06</v>
      </c>
      <c r="AG52" t="n">
        <v>4.610339506172839</v>
      </c>
      <c r="AH52" t="n">
        <v>153168.7159145306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8.3735</v>
      </c>
      <c r="E53" t="n">
        <v>11.94</v>
      </c>
      <c r="F53" t="n">
        <v>8.93</v>
      </c>
      <c r="G53" t="n">
        <v>66.98</v>
      </c>
      <c r="H53" t="n">
        <v>1</v>
      </c>
      <c r="I53" t="n">
        <v>8</v>
      </c>
      <c r="J53" t="n">
        <v>244.79</v>
      </c>
      <c r="K53" t="n">
        <v>56.94</v>
      </c>
      <c r="L53" t="n">
        <v>13.75</v>
      </c>
      <c r="M53" t="n">
        <v>6</v>
      </c>
      <c r="N53" t="n">
        <v>59.1</v>
      </c>
      <c r="O53" t="n">
        <v>30425.2</v>
      </c>
      <c r="P53" t="n">
        <v>116.1</v>
      </c>
      <c r="Q53" t="n">
        <v>446.27</v>
      </c>
      <c r="R53" t="n">
        <v>37.5</v>
      </c>
      <c r="S53" t="n">
        <v>28.73</v>
      </c>
      <c r="T53" t="n">
        <v>3714.03</v>
      </c>
      <c r="U53" t="n">
        <v>0.77</v>
      </c>
      <c r="V53" t="n">
        <v>0.91</v>
      </c>
      <c r="W53" t="n">
        <v>0.09</v>
      </c>
      <c r="X53" t="n">
        <v>0.21</v>
      </c>
      <c r="Y53" t="n">
        <v>1</v>
      </c>
      <c r="Z53" t="n">
        <v>10</v>
      </c>
      <c r="AA53" t="n">
        <v>123.567967033258</v>
      </c>
      <c r="AB53" t="n">
        <v>169.0711439287926</v>
      </c>
      <c r="AC53" t="n">
        <v>152.9352312451164</v>
      </c>
      <c r="AD53" t="n">
        <v>123567.967033258</v>
      </c>
      <c r="AE53" t="n">
        <v>169071.1439287926</v>
      </c>
      <c r="AF53" t="n">
        <v>7.162444726485278e-06</v>
      </c>
      <c r="AG53" t="n">
        <v>4.606481481481482</v>
      </c>
      <c r="AH53" t="n">
        <v>152935.2312451164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8.434699999999999</v>
      </c>
      <c r="E54" t="n">
        <v>11.86</v>
      </c>
      <c r="F54" t="n">
        <v>8.890000000000001</v>
      </c>
      <c r="G54" t="n">
        <v>76.18000000000001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115.26</v>
      </c>
      <c r="Q54" t="n">
        <v>446.27</v>
      </c>
      <c r="R54" t="n">
        <v>36.11</v>
      </c>
      <c r="S54" t="n">
        <v>28.73</v>
      </c>
      <c r="T54" t="n">
        <v>3025.49</v>
      </c>
      <c r="U54" t="n">
        <v>0.8</v>
      </c>
      <c r="V54" t="n">
        <v>0.92</v>
      </c>
      <c r="W54" t="n">
        <v>0.09</v>
      </c>
      <c r="X54" t="n">
        <v>0.17</v>
      </c>
      <c r="Y54" t="n">
        <v>1</v>
      </c>
      <c r="Z54" t="n">
        <v>10</v>
      </c>
      <c r="AA54" t="n">
        <v>122.9242642647382</v>
      </c>
      <c r="AB54" t="n">
        <v>168.1904014027424</v>
      </c>
      <c r="AC54" t="n">
        <v>152.1385455496223</v>
      </c>
      <c r="AD54" t="n">
        <v>122924.2642647382</v>
      </c>
      <c r="AE54" t="n">
        <v>168190.4014027424</v>
      </c>
      <c r="AF54" t="n">
        <v>7.214793399950484e-06</v>
      </c>
      <c r="AG54" t="n">
        <v>4.575617283950617</v>
      </c>
      <c r="AH54" t="n">
        <v>152138.5455496223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8.435499999999999</v>
      </c>
      <c r="E55" t="n">
        <v>11.85</v>
      </c>
      <c r="F55" t="n">
        <v>8.890000000000001</v>
      </c>
      <c r="G55" t="n">
        <v>76.17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115.03</v>
      </c>
      <c r="Q55" t="n">
        <v>446.34</v>
      </c>
      <c r="R55" t="n">
        <v>35.98</v>
      </c>
      <c r="S55" t="n">
        <v>28.73</v>
      </c>
      <c r="T55" t="n">
        <v>2958.17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122.8539060695116</v>
      </c>
      <c r="AB55" t="n">
        <v>168.0941342160489</v>
      </c>
      <c r="AC55" t="n">
        <v>152.0514659681149</v>
      </c>
      <c r="AD55" t="n">
        <v>122853.9060695116</v>
      </c>
      <c r="AE55" t="n">
        <v>168094.1342160489</v>
      </c>
      <c r="AF55" t="n">
        <v>7.21547769633565e-06</v>
      </c>
      <c r="AG55" t="n">
        <v>4.57175925925926</v>
      </c>
      <c r="AH55" t="n">
        <v>152051.4659681149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8.4297</v>
      </c>
      <c r="E56" t="n">
        <v>11.86</v>
      </c>
      <c r="F56" t="n">
        <v>8.890000000000001</v>
      </c>
      <c r="G56" t="n">
        <v>76.23999999999999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115.17</v>
      </c>
      <c r="Q56" t="n">
        <v>446.31</v>
      </c>
      <c r="R56" t="n">
        <v>36.31</v>
      </c>
      <c r="S56" t="n">
        <v>28.73</v>
      </c>
      <c r="T56" t="n">
        <v>3122.72</v>
      </c>
      <c r="U56" t="n">
        <v>0.79</v>
      </c>
      <c r="V56" t="n">
        <v>0.92</v>
      </c>
      <c r="W56" t="n">
        <v>0.09</v>
      </c>
      <c r="X56" t="n">
        <v>0.17</v>
      </c>
      <c r="Y56" t="n">
        <v>1</v>
      </c>
      <c r="Z56" t="n">
        <v>10</v>
      </c>
      <c r="AA56" t="n">
        <v>122.9260354747531</v>
      </c>
      <c r="AB56" t="n">
        <v>168.192824850425</v>
      </c>
      <c r="AC56" t="n">
        <v>152.1407377068594</v>
      </c>
      <c r="AD56" t="n">
        <v>122926.0354747531</v>
      </c>
      <c r="AE56" t="n">
        <v>168192.8248504249</v>
      </c>
      <c r="AF56" t="n">
        <v>7.210516547543197e-06</v>
      </c>
      <c r="AG56" t="n">
        <v>4.575617283950617</v>
      </c>
      <c r="AH56" t="n">
        <v>152140.7377068594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8.433299999999999</v>
      </c>
      <c r="E57" t="n">
        <v>11.86</v>
      </c>
      <c r="F57" t="n">
        <v>8.890000000000001</v>
      </c>
      <c r="G57" t="n">
        <v>76.2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114.92</v>
      </c>
      <c r="Q57" t="n">
        <v>446.27</v>
      </c>
      <c r="R57" t="n">
        <v>36.1</v>
      </c>
      <c r="S57" t="n">
        <v>28.73</v>
      </c>
      <c r="T57" t="n">
        <v>3019.13</v>
      </c>
      <c r="U57" t="n">
        <v>0.8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122.8344761800755</v>
      </c>
      <c r="AB57" t="n">
        <v>168.0675493841361</v>
      </c>
      <c r="AC57" t="n">
        <v>152.0274183552479</v>
      </c>
      <c r="AD57" t="n">
        <v>122834.4761800755</v>
      </c>
      <c r="AE57" t="n">
        <v>168067.5493841361</v>
      </c>
      <c r="AF57" t="n">
        <v>7.213595881276443e-06</v>
      </c>
      <c r="AG57" t="n">
        <v>4.575617283950617</v>
      </c>
      <c r="AH57" t="n">
        <v>152027.4183552479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8.4285</v>
      </c>
      <c r="E58" t="n">
        <v>11.86</v>
      </c>
      <c r="F58" t="n">
        <v>8.9</v>
      </c>
      <c r="G58" t="n">
        <v>76.25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114.26</v>
      </c>
      <c r="Q58" t="n">
        <v>446.27</v>
      </c>
      <c r="R58" t="n">
        <v>36.34</v>
      </c>
      <c r="S58" t="n">
        <v>28.73</v>
      </c>
      <c r="T58" t="n">
        <v>3141.6</v>
      </c>
      <c r="U58" t="n">
        <v>0.79</v>
      </c>
      <c r="V58" t="n">
        <v>0.92</v>
      </c>
      <c r="W58" t="n">
        <v>0.09</v>
      </c>
      <c r="X58" t="n">
        <v>0.18</v>
      </c>
      <c r="Y58" t="n">
        <v>1</v>
      </c>
      <c r="Z58" t="n">
        <v>10</v>
      </c>
      <c r="AA58" t="n">
        <v>122.6866891700932</v>
      </c>
      <c r="AB58" t="n">
        <v>167.8653406771757</v>
      </c>
      <c r="AC58" t="n">
        <v>151.844508163478</v>
      </c>
      <c r="AD58" t="n">
        <v>122686.6891700932</v>
      </c>
      <c r="AE58" t="n">
        <v>167865.3406771757</v>
      </c>
      <c r="AF58" t="n">
        <v>7.209490102965447e-06</v>
      </c>
      <c r="AG58" t="n">
        <v>4.575617283950617</v>
      </c>
      <c r="AH58" t="n">
        <v>151844.508163478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8.439399999999999</v>
      </c>
      <c r="E59" t="n">
        <v>11.85</v>
      </c>
      <c r="F59" t="n">
        <v>8.880000000000001</v>
      </c>
      <c r="G59" t="n">
        <v>76.12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113.23</v>
      </c>
      <c r="Q59" t="n">
        <v>446.27</v>
      </c>
      <c r="R59" t="n">
        <v>35.81</v>
      </c>
      <c r="S59" t="n">
        <v>28.73</v>
      </c>
      <c r="T59" t="n">
        <v>2874.16</v>
      </c>
      <c r="U59" t="n">
        <v>0.8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122.301433283298</v>
      </c>
      <c r="AB59" t="n">
        <v>167.3382165765727</v>
      </c>
      <c r="AC59" t="n">
        <v>151.367692047213</v>
      </c>
      <c r="AD59" t="n">
        <v>122301.433283298</v>
      </c>
      <c r="AE59" t="n">
        <v>167338.2165765727</v>
      </c>
      <c r="AF59" t="n">
        <v>7.218813641213335e-06</v>
      </c>
      <c r="AG59" t="n">
        <v>4.57175925925926</v>
      </c>
      <c r="AH59" t="n">
        <v>151367.692047213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8.440200000000001</v>
      </c>
      <c r="E60" t="n">
        <v>11.85</v>
      </c>
      <c r="F60" t="n">
        <v>8.880000000000001</v>
      </c>
      <c r="G60" t="n">
        <v>76.11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113.05</v>
      </c>
      <c r="Q60" t="n">
        <v>446.27</v>
      </c>
      <c r="R60" t="n">
        <v>35.79</v>
      </c>
      <c r="S60" t="n">
        <v>28.73</v>
      </c>
      <c r="T60" t="n">
        <v>2863.04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122.2455014477432</v>
      </c>
      <c r="AB60" t="n">
        <v>167.2616881716282</v>
      </c>
      <c r="AC60" t="n">
        <v>151.2984674058281</v>
      </c>
      <c r="AD60" t="n">
        <v>122245.5014477432</v>
      </c>
      <c r="AE60" t="n">
        <v>167261.6881716282</v>
      </c>
      <c r="AF60" t="n">
        <v>7.219497937598501e-06</v>
      </c>
      <c r="AG60" t="n">
        <v>4.57175925925926</v>
      </c>
      <c r="AH60" t="n">
        <v>151298.4674058281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8.4557</v>
      </c>
      <c r="E61" t="n">
        <v>11.83</v>
      </c>
      <c r="F61" t="n">
        <v>8.859999999999999</v>
      </c>
      <c r="G61" t="n">
        <v>75.93000000000001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111.35</v>
      </c>
      <c r="Q61" t="n">
        <v>446.27</v>
      </c>
      <c r="R61" t="n">
        <v>35</v>
      </c>
      <c r="S61" t="n">
        <v>28.73</v>
      </c>
      <c r="T61" t="n">
        <v>2471.18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121.6449725752056</v>
      </c>
      <c r="AB61" t="n">
        <v>166.4400180747586</v>
      </c>
      <c r="AC61" t="n">
        <v>150.5552163497823</v>
      </c>
      <c r="AD61" t="n">
        <v>121644.9725752056</v>
      </c>
      <c r="AE61" t="n">
        <v>166440.0180747586</v>
      </c>
      <c r="AF61" t="n">
        <v>7.232756180061093e-06</v>
      </c>
      <c r="AG61" t="n">
        <v>4.564043209876544</v>
      </c>
      <c r="AH61" t="n">
        <v>150555.2163497822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8.5024</v>
      </c>
      <c r="E62" t="n">
        <v>11.76</v>
      </c>
      <c r="F62" t="n">
        <v>8.84</v>
      </c>
      <c r="G62" t="n">
        <v>88.37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111.01</v>
      </c>
      <c r="Q62" t="n">
        <v>446.28</v>
      </c>
      <c r="R62" t="n">
        <v>34.45</v>
      </c>
      <c r="S62" t="n">
        <v>28.73</v>
      </c>
      <c r="T62" t="n">
        <v>2201.02</v>
      </c>
      <c r="U62" t="n">
        <v>0.83</v>
      </c>
      <c r="V62" t="n">
        <v>0.92</v>
      </c>
      <c r="W62" t="n">
        <v>0.09</v>
      </c>
      <c r="X62" t="n">
        <v>0.12</v>
      </c>
      <c r="Y62" t="n">
        <v>1</v>
      </c>
      <c r="Z62" t="n">
        <v>10</v>
      </c>
      <c r="AA62" t="n">
        <v>121.2696915811515</v>
      </c>
      <c r="AB62" t="n">
        <v>165.926542062465</v>
      </c>
      <c r="AC62" t="n">
        <v>150.0907457674338</v>
      </c>
      <c r="AD62" t="n">
        <v>121269.6915811515</v>
      </c>
      <c r="AE62" t="n">
        <v>165926.542062465</v>
      </c>
      <c r="AF62" t="n">
        <v>7.272701981545164e-06</v>
      </c>
      <c r="AG62" t="n">
        <v>4.537037037037037</v>
      </c>
      <c r="AH62" t="n">
        <v>150090.7457674337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8.474</v>
      </c>
      <c r="E63" t="n">
        <v>11.8</v>
      </c>
      <c r="F63" t="n">
        <v>8.880000000000001</v>
      </c>
      <c r="G63" t="n">
        <v>88.77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111.5</v>
      </c>
      <c r="Q63" t="n">
        <v>446.27</v>
      </c>
      <c r="R63" t="n">
        <v>35.88</v>
      </c>
      <c r="S63" t="n">
        <v>28.73</v>
      </c>
      <c r="T63" t="n">
        <v>2913.08</v>
      </c>
      <c r="U63" t="n">
        <v>0.8</v>
      </c>
      <c r="V63" t="n">
        <v>0.92</v>
      </c>
      <c r="W63" t="n">
        <v>0.09</v>
      </c>
      <c r="X63" t="n">
        <v>0.16</v>
      </c>
      <c r="Y63" t="n">
        <v>1</v>
      </c>
      <c r="Z63" t="n">
        <v>10</v>
      </c>
      <c r="AA63" t="n">
        <v>121.6202477065673</v>
      </c>
      <c r="AB63" t="n">
        <v>166.4061884187036</v>
      </c>
      <c r="AC63" t="n">
        <v>150.5246153486209</v>
      </c>
      <c r="AD63" t="n">
        <v>121620.2477065673</v>
      </c>
      <c r="AE63" t="n">
        <v>166406.1884187036</v>
      </c>
      <c r="AF63" t="n">
        <v>7.248409459871768e-06</v>
      </c>
      <c r="AG63" t="n">
        <v>4.55246913580247</v>
      </c>
      <c r="AH63" t="n">
        <v>150524.6153486209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8.486800000000001</v>
      </c>
      <c r="E64" t="n">
        <v>11.78</v>
      </c>
      <c r="F64" t="n">
        <v>8.859999999999999</v>
      </c>
      <c r="G64" t="n">
        <v>88.59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111.67</v>
      </c>
      <c r="Q64" t="n">
        <v>446.27</v>
      </c>
      <c r="R64" t="n">
        <v>35.09</v>
      </c>
      <c r="S64" t="n">
        <v>28.73</v>
      </c>
      <c r="T64" t="n">
        <v>2521.42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121.5703772904282</v>
      </c>
      <c r="AB64" t="n">
        <v>166.3379535152145</v>
      </c>
      <c r="AC64" t="n">
        <v>150.4628926885526</v>
      </c>
      <c r="AD64" t="n">
        <v>121570.3772904282</v>
      </c>
      <c r="AE64" t="n">
        <v>166337.9535152145</v>
      </c>
      <c r="AF64" t="n">
        <v>7.259358202034426e-06</v>
      </c>
      <c r="AG64" t="n">
        <v>4.544753086419753</v>
      </c>
      <c r="AH64" t="n">
        <v>150462.8926885526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8.485200000000001</v>
      </c>
      <c r="E65" t="n">
        <v>11.79</v>
      </c>
      <c r="F65" t="n">
        <v>8.859999999999999</v>
      </c>
      <c r="G65" t="n">
        <v>88.61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111.17</v>
      </c>
      <c r="Q65" t="n">
        <v>446.27</v>
      </c>
      <c r="R65" t="n">
        <v>35.26</v>
      </c>
      <c r="S65" t="n">
        <v>28.73</v>
      </c>
      <c r="T65" t="n">
        <v>2603.16</v>
      </c>
      <c r="U65" t="n">
        <v>0.8100000000000001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121.436372737867</v>
      </c>
      <c r="AB65" t="n">
        <v>166.1546025745367</v>
      </c>
      <c r="AC65" t="n">
        <v>150.2970405043183</v>
      </c>
      <c r="AD65" t="n">
        <v>121436.372737867</v>
      </c>
      <c r="AE65" t="n">
        <v>166154.6025745367</v>
      </c>
      <c r="AF65" t="n">
        <v>7.257989609264094e-06</v>
      </c>
      <c r="AG65" t="n">
        <v>4.548611111111111</v>
      </c>
      <c r="AH65" t="n">
        <v>150297.0405043183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8.481999999999999</v>
      </c>
      <c r="E66" t="n">
        <v>11.79</v>
      </c>
      <c r="F66" t="n">
        <v>8.869999999999999</v>
      </c>
      <c r="G66" t="n">
        <v>88.66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111.44</v>
      </c>
      <c r="Q66" t="n">
        <v>446.27</v>
      </c>
      <c r="R66" t="n">
        <v>35.29</v>
      </c>
      <c r="S66" t="n">
        <v>28.73</v>
      </c>
      <c r="T66" t="n">
        <v>2620.51</v>
      </c>
      <c r="U66" t="n">
        <v>0.8100000000000001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121.5454218860479</v>
      </c>
      <c r="AB66" t="n">
        <v>166.3038084299866</v>
      </c>
      <c r="AC66" t="n">
        <v>150.4320063623359</v>
      </c>
      <c r="AD66" t="n">
        <v>121545.4218860479</v>
      </c>
      <c r="AE66" t="n">
        <v>166303.8084299866</v>
      </c>
      <c r="AF66" t="n">
        <v>7.255252423723429e-06</v>
      </c>
      <c r="AG66" t="n">
        <v>4.548611111111111</v>
      </c>
      <c r="AH66" t="n">
        <v>150432.0063623359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8.485200000000001</v>
      </c>
      <c r="E67" t="n">
        <v>11.79</v>
      </c>
      <c r="F67" t="n">
        <v>8.859999999999999</v>
      </c>
      <c r="G67" t="n">
        <v>88.61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111.34</v>
      </c>
      <c r="Q67" t="n">
        <v>446.27</v>
      </c>
      <c r="R67" t="n">
        <v>35.2</v>
      </c>
      <c r="S67" t="n">
        <v>28.73</v>
      </c>
      <c r="T67" t="n">
        <v>2573.28</v>
      </c>
      <c r="U67" t="n">
        <v>0.82</v>
      </c>
      <c r="V67" t="n">
        <v>0.92</v>
      </c>
      <c r="W67" t="n">
        <v>0.09</v>
      </c>
      <c r="X67" t="n">
        <v>0.14</v>
      </c>
      <c r="Y67" t="n">
        <v>1</v>
      </c>
      <c r="Z67" t="n">
        <v>10</v>
      </c>
      <c r="AA67" t="n">
        <v>121.4848300756831</v>
      </c>
      <c r="AB67" t="n">
        <v>166.2209040419235</v>
      </c>
      <c r="AC67" t="n">
        <v>150.3570142527124</v>
      </c>
      <c r="AD67" t="n">
        <v>121484.8300756831</v>
      </c>
      <c r="AE67" t="n">
        <v>166220.9040419235</v>
      </c>
      <c r="AF67" t="n">
        <v>7.257989609264094e-06</v>
      </c>
      <c r="AG67" t="n">
        <v>4.548611111111111</v>
      </c>
      <c r="AH67" t="n">
        <v>150357.0142527124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8.4838</v>
      </c>
      <c r="E68" t="n">
        <v>11.79</v>
      </c>
      <c r="F68" t="n">
        <v>8.859999999999999</v>
      </c>
      <c r="G68" t="n">
        <v>88.63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111.4</v>
      </c>
      <c r="Q68" t="n">
        <v>446.27</v>
      </c>
      <c r="R68" t="n">
        <v>35.28</v>
      </c>
      <c r="S68" t="n">
        <v>28.73</v>
      </c>
      <c r="T68" t="n">
        <v>2614.95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121.5093750011341</v>
      </c>
      <c r="AB68" t="n">
        <v>166.2544874917713</v>
      </c>
      <c r="AC68" t="n">
        <v>150.3873925452414</v>
      </c>
      <c r="AD68" t="n">
        <v>121509.3750011341</v>
      </c>
      <c r="AE68" t="n">
        <v>166254.4874917713</v>
      </c>
      <c r="AF68" t="n">
        <v>7.256792090590053e-06</v>
      </c>
      <c r="AG68" t="n">
        <v>4.548611111111111</v>
      </c>
      <c r="AH68" t="n">
        <v>150387.3925452414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8.4918</v>
      </c>
      <c r="E69" t="n">
        <v>11.78</v>
      </c>
      <c r="F69" t="n">
        <v>8.85</v>
      </c>
      <c r="G69" t="n">
        <v>88.52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110.31</v>
      </c>
      <c r="Q69" t="n">
        <v>446.27</v>
      </c>
      <c r="R69" t="n">
        <v>34.8</v>
      </c>
      <c r="S69" t="n">
        <v>28.73</v>
      </c>
      <c r="T69" t="n">
        <v>2376.76</v>
      </c>
      <c r="U69" t="n">
        <v>0.83</v>
      </c>
      <c r="V69" t="n">
        <v>0.92</v>
      </c>
      <c r="W69" t="n">
        <v>0.09</v>
      </c>
      <c r="X69" t="n">
        <v>0.13</v>
      </c>
      <c r="Y69" t="n">
        <v>1</v>
      </c>
      <c r="Z69" t="n">
        <v>10</v>
      </c>
      <c r="AA69" t="n">
        <v>121.1413737142993</v>
      </c>
      <c r="AB69" t="n">
        <v>165.7509718960532</v>
      </c>
      <c r="AC69" t="n">
        <v>149.93193177129</v>
      </c>
      <c r="AD69" t="n">
        <v>121141.3737142993</v>
      </c>
      <c r="AE69" t="n">
        <v>165750.9718960532</v>
      </c>
      <c r="AF69" t="n">
        <v>7.263635054441712e-06</v>
      </c>
      <c r="AG69" t="n">
        <v>4.544753086419753</v>
      </c>
      <c r="AH69" t="n">
        <v>149931.93177129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8.494</v>
      </c>
      <c r="E70" t="n">
        <v>11.77</v>
      </c>
      <c r="F70" t="n">
        <v>8.85</v>
      </c>
      <c r="G70" t="n">
        <v>88.48999999999999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108.93</v>
      </c>
      <c r="Q70" t="n">
        <v>446.27</v>
      </c>
      <c r="R70" t="n">
        <v>34.69</v>
      </c>
      <c r="S70" t="n">
        <v>28.73</v>
      </c>
      <c r="T70" t="n">
        <v>2318.64</v>
      </c>
      <c r="U70" t="n">
        <v>0.83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120.7368340112513</v>
      </c>
      <c r="AB70" t="n">
        <v>165.1974628273111</v>
      </c>
      <c r="AC70" t="n">
        <v>149.4312488312135</v>
      </c>
      <c r="AD70" t="n">
        <v>120736.8340112513</v>
      </c>
      <c r="AE70" t="n">
        <v>165197.4628273111</v>
      </c>
      <c r="AF70" t="n">
        <v>7.26551686950092e-06</v>
      </c>
      <c r="AG70" t="n">
        <v>4.540895061728396</v>
      </c>
      <c r="AH70" t="n">
        <v>149431.2488312135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8.5002</v>
      </c>
      <c r="E71" t="n">
        <v>11.76</v>
      </c>
      <c r="F71" t="n">
        <v>8.84</v>
      </c>
      <c r="G71" t="n">
        <v>88.40000000000001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106.98</v>
      </c>
      <c r="Q71" t="n">
        <v>446.27</v>
      </c>
      <c r="R71" t="n">
        <v>34.54</v>
      </c>
      <c r="S71" t="n">
        <v>28.73</v>
      </c>
      <c r="T71" t="n">
        <v>2245.9</v>
      </c>
      <c r="U71" t="n">
        <v>0.83</v>
      </c>
      <c r="V71" t="n">
        <v>0.92</v>
      </c>
      <c r="W71" t="n">
        <v>0.09</v>
      </c>
      <c r="X71" t="n">
        <v>0.12</v>
      </c>
      <c r="Y71" t="n">
        <v>1</v>
      </c>
      <c r="Z71" t="n">
        <v>10</v>
      </c>
      <c r="AA71" t="n">
        <v>120.1346071706407</v>
      </c>
      <c r="AB71" t="n">
        <v>164.373469495615</v>
      </c>
      <c r="AC71" t="n">
        <v>148.6858962666123</v>
      </c>
      <c r="AD71" t="n">
        <v>120134.6071706407</v>
      </c>
      <c r="AE71" t="n">
        <v>164373.469495615</v>
      </c>
      <c r="AF71" t="n">
        <v>7.270820166485958e-06</v>
      </c>
      <c r="AG71" t="n">
        <v>4.537037037037037</v>
      </c>
      <c r="AH71" t="n">
        <v>148685.8962666123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8.4734</v>
      </c>
      <c r="E72" t="n">
        <v>11.8</v>
      </c>
      <c r="F72" t="n">
        <v>8.880000000000001</v>
      </c>
      <c r="G72" t="n">
        <v>88.78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106.43</v>
      </c>
      <c r="Q72" t="n">
        <v>446.27</v>
      </c>
      <c r="R72" t="n">
        <v>35.81</v>
      </c>
      <c r="S72" t="n">
        <v>28.73</v>
      </c>
      <c r="T72" t="n">
        <v>2877.98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120.1762681996313</v>
      </c>
      <c r="AB72" t="n">
        <v>164.4304719534347</v>
      </c>
      <c r="AC72" t="n">
        <v>148.7374584898612</v>
      </c>
      <c r="AD72" t="n">
        <v>120176.2681996312</v>
      </c>
      <c r="AE72" t="n">
        <v>164430.4719534347</v>
      </c>
      <c r="AF72" t="n">
        <v>7.247896237582895e-06</v>
      </c>
      <c r="AG72" t="n">
        <v>4.55246913580247</v>
      </c>
      <c r="AH72" t="n">
        <v>148737.4584898612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8.475199999999999</v>
      </c>
      <c r="E73" t="n">
        <v>11.8</v>
      </c>
      <c r="F73" t="n">
        <v>8.880000000000001</v>
      </c>
      <c r="G73" t="n">
        <v>88.75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105.36</v>
      </c>
      <c r="Q73" t="n">
        <v>446.27</v>
      </c>
      <c r="R73" t="n">
        <v>35.63</v>
      </c>
      <c r="S73" t="n">
        <v>28.73</v>
      </c>
      <c r="T73" t="n">
        <v>2790.25</v>
      </c>
      <c r="U73" t="n">
        <v>0.8100000000000001</v>
      </c>
      <c r="V73" t="n">
        <v>0.92</v>
      </c>
      <c r="W73" t="n">
        <v>0.09</v>
      </c>
      <c r="X73" t="n">
        <v>0.15</v>
      </c>
      <c r="Y73" t="n">
        <v>1</v>
      </c>
      <c r="Z73" t="n">
        <v>10</v>
      </c>
      <c r="AA73" t="n">
        <v>119.8616152690892</v>
      </c>
      <c r="AB73" t="n">
        <v>163.9999499323598</v>
      </c>
      <c r="AC73" t="n">
        <v>148.348024886236</v>
      </c>
      <c r="AD73" t="n">
        <v>119861.6152690892</v>
      </c>
      <c r="AE73" t="n">
        <v>163999.9499323597</v>
      </c>
      <c r="AF73" t="n">
        <v>7.249435904449516e-06</v>
      </c>
      <c r="AG73" t="n">
        <v>4.55246913580247</v>
      </c>
      <c r="AH73" t="n">
        <v>148348.024886236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8.5425</v>
      </c>
      <c r="E74" t="n">
        <v>11.71</v>
      </c>
      <c r="F74" t="n">
        <v>8.83</v>
      </c>
      <c r="G74" t="n">
        <v>105.91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104.48</v>
      </c>
      <c r="Q74" t="n">
        <v>446.27</v>
      </c>
      <c r="R74" t="n">
        <v>33.99</v>
      </c>
      <c r="S74" t="n">
        <v>28.73</v>
      </c>
      <c r="T74" t="n">
        <v>1976.89</v>
      </c>
      <c r="U74" t="n">
        <v>0.85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119.1952682782314</v>
      </c>
      <c r="AB74" t="n">
        <v>163.088224582314</v>
      </c>
      <c r="AC74" t="n">
        <v>147.5233133239838</v>
      </c>
      <c r="AD74" t="n">
        <v>119195.2682782313</v>
      </c>
      <c r="AE74" t="n">
        <v>163088.224582314</v>
      </c>
      <c r="AF74" t="n">
        <v>7.307002337851614e-06</v>
      </c>
      <c r="AG74" t="n">
        <v>4.517746913580248</v>
      </c>
      <c r="AH74" t="n">
        <v>147523.3133239837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8.5425</v>
      </c>
      <c r="E75" t="n">
        <v>11.71</v>
      </c>
      <c r="F75" t="n">
        <v>8.83</v>
      </c>
      <c r="G75" t="n">
        <v>105.91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104.71</v>
      </c>
      <c r="Q75" t="n">
        <v>446.28</v>
      </c>
      <c r="R75" t="n">
        <v>34</v>
      </c>
      <c r="S75" t="n">
        <v>28.73</v>
      </c>
      <c r="T75" t="n">
        <v>1979.85</v>
      </c>
      <c r="U75" t="n">
        <v>0.84</v>
      </c>
      <c r="V75" t="n">
        <v>0.92</v>
      </c>
      <c r="W75" t="n">
        <v>0.09</v>
      </c>
      <c r="X75" t="n">
        <v>0.11</v>
      </c>
      <c r="Y75" t="n">
        <v>1</v>
      </c>
      <c r="Z75" t="n">
        <v>10</v>
      </c>
      <c r="AA75" t="n">
        <v>119.2603884535847</v>
      </c>
      <c r="AB75" t="n">
        <v>163.1773248791317</v>
      </c>
      <c r="AC75" t="n">
        <v>147.6039100135263</v>
      </c>
      <c r="AD75" t="n">
        <v>119260.3884535847</v>
      </c>
      <c r="AE75" t="n">
        <v>163177.3248791317</v>
      </c>
      <c r="AF75" t="n">
        <v>7.307002337851614e-06</v>
      </c>
      <c r="AG75" t="n">
        <v>4.517746913580248</v>
      </c>
      <c r="AH75" t="n">
        <v>147603.9100135263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8.538500000000001</v>
      </c>
      <c r="E76" t="n">
        <v>11.71</v>
      </c>
      <c r="F76" t="n">
        <v>8.83</v>
      </c>
      <c r="G76" t="n">
        <v>105.98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1</v>
      </c>
      <c r="N76" t="n">
        <v>63.67</v>
      </c>
      <c r="O76" t="n">
        <v>31698.47</v>
      </c>
      <c r="P76" t="n">
        <v>104.86</v>
      </c>
      <c r="Q76" t="n">
        <v>446.3</v>
      </c>
      <c r="R76" t="n">
        <v>34.17</v>
      </c>
      <c r="S76" t="n">
        <v>28.73</v>
      </c>
      <c r="T76" t="n">
        <v>2063.5</v>
      </c>
      <c r="U76" t="n">
        <v>0.84</v>
      </c>
      <c r="V76" t="n">
        <v>0.92</v>
      </c>
      <c r="W76" t="n">
        <v>0.09</v>
      </c>
      <c r="X76" t="n">
        <v>0.11</v>
      </c>
      <c r="Y76" t="n">
        <v>1</v>
      </c>
      <c r="Z76" t="n">
        <v>10</v>
      </c>
      <c r="AA76" t="n">
        <v>119.3229555349157</v>
      </c>
      <c r="AB76" t="n">
        <v>163.2629319200736</v>
      </c>
      <c r="AC76" t="n">
        <v>147.681346838631</v>
      </c>
      <c r="AD76" t="n">
        <v>119322.9555349157</v>
      </c>
      <c r="AE76" t="n">
        <v>163262.9319200736</v>
      </c>
      <c r="AF76" t="n">
        <v>7.303580855925785e-06</v>
      </c>
      <c r="AG76" t="n">
        <v>4.517746913580248</v>
      </c>
      <c r="AH76" t="n">
        <v>147681.346838631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8.536099999999999</v>
      </c>
      <c r="E77" t="n">
        <v>11.72</v>
      </c>
      <c r="F77" t="n">
        <v>8.83</v>
      </c>
      <c r="G77" t="n">
        <v>106.02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0</v>
      </c>
      <c r="N77" t="n">
        <v>63.88</v>
      </c>
      <c r="O77" t="n">
        <v>31754.72</v>
      </c>
      <c r="P77" t="n">
        <v>105.07</v>
      </c>
      <c r="Q77" t="n">
        <v>446.27</v>
      </c>
      <c r="R77" t="n">
        <v>34.24</v>
      </c>
      <c r="S77" t="n">
        <v>28.73</v>
      </c>
      <c r="T77" t="n">
        <v>2101.09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119.3945251469868</v>
      </c>
      <c r="AB77" t="n">
        <v>163.3608566207377</v>
      </c>
      <c r="AC77" t="n">
        <v>147.7699257433019</v>
      </c>
      <c r="AD77" t="n">
        <v>119394.5251469868</v>
      </c>
      <c r="AE77" t="n">
        <v>163360.8566207377</v>
      </c>
      <c r="AF77" t="n">
        <v>7.301527966770285e-06</v>
      </c>
      <c r="AG77" t="n">
        <v>4.521604938271605</v>
      </c>
      <c r="AH77" t="n">
        <v>147769.9257433019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7.5691</v>
      </c>
      <c r="E2" t="n">
        <v>13.21</v>
      </c>
      <c r="F2" t="n">
        <v>10.34</v>
      </c>
      <c r="G2" t="n">
        <v>10.88</v>
      </c>
      <c r="H2" t="n">
        <v>0.22</v>
      </c>
      <c r="I2" t="n">
        <v>57</v>
      </c>
      <c r="J2" t="n">
        <v>80.84</v>
      </c>
      <c r="K2" t="n">
        <v>35.1</v>
      </c>
      <c r="L2" t="n">
        <v>1</v>
      </c>
      <c r="M2" t="n">
        <v>55</v>
      </c>
      <c r="N2" t="n">
        <v>9.74</v>
      </c>
      <c r="O2" t="n">
        <v>10204.21</v>
      </c>
      <c r="P2" t="n">
        <v>76.95999999999999</v>
      </c>
      <c r="Q2" t="n">
        <v>446.37</v>
      </c>
      <c r="R2" t="n">
        <v>83.48</v>
      </c>
      <c r="S2" t="n">
        <v>28.73</v>
      </c>
      <c r="T2" t="n">
        <v>26462.12</v>
      </c>
      <c r="U2" t="n">
        <v>0.34</v>
      </c>
      <c r="V2" t="n">
        <v>0.79</v>
      </c>
      <c r="W2" t="n">
        <v>0.17</v>
      </c>
      <c r="X2" t="n">
        <v>1.62</v>
      </c>
      <c r="Y2" t="n">
        <v>1</v>
      </c>
      <c r="Z2" t="n">
        <v>10</v>
      </c>
      <c r="AA2" t="n">
        <v>110.2939010531023</v>
      </c>
      <c r="AB2" t="n">
        <v>150.908981244292</v>
      </c>
      <c r="AC2" t="n">
        <v>136.5064398764634</v>
      </c>
      <c r="AD2" t="n">
        <v>110293.9010531023</v>
      </c>
      <c r="AE2" t="n">
        <v>150908.981244292</v>
      </c>
      <c r="AF2" t="n">
        <v>8.682770561793702e-06</v>
      </c>
      <c r="AG2" t="n">
        <v>5.096450617283951</v>
      </c>
      <c r="AH2" t="n">
        <v>136506.4398764634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7.9644</v>
      </c>
      <c r="E3" t="n">
        <v>12.56</v>
      </c>
      <c r="F3" t="n">
        <v>9.92</v>
      </c>
      <c r="G3" t="n">
        <v>13.85</v>
      </c>
      <c r="H3" t="n">
        <v>0.27</v>
      </c>
      <c r="I3" t="n">
        <v>43</v>
      </c>
      <c r="J3" t="n">
        <v>81.14</v>
      </c>
      <c r="K3" t="n">
        <v>35.1</v>
      </c>
      <c r="L3" t="n">
        <v>1.25</v>
      </c>
      <c r="M3" t="n">
        <v>41</v>
      </c>
      <c r="N3" t="n">
        <v>9.789999999999999</v>
      </c>
      <c r="O3" t="n">
        <v>10241.25</v>
      </c>
      <c r="P3" t="n">
        <v>72.47</v>
      </c>
      <c r="Q3" t="n">
        <v>446.31</v>
      </c>
      <c r="R3" t="n">
        <v>69.84</v>
      </c>
      <c r="S3" t="n">
        <v>28.73</v>
      </c>
      <c r="T3" t="n">
        <v>19707.77</v>
      </c>
      <c r="U3" t="n">
        <v>0.41</v>
      </c>
      <c r="V3" t="n">
        <v>0.82</v>
      </c>
      <c r="W3" t="n">
        <v>0.15</v>
      </c>
      <c r="X3" t="n">
        <v>1.2</v>
      </c>
      <c r="Y3" t="n">
        <v>1</v>
      </c>
      <c r="Z3" t="n">
        <v>10</v>
      </c>
      <c r="AA3" t="n">
        <v>106.5857359348446</v>
      </c>
      <c r="AB3" t="n">
        <v>145.835306136795</v>
      </c>
      <c r="AC3" t="n">
        <v>131.9169892002765</v>
      </c>
      <c r="AD3" t="n">
        <v>106585.7359348446</v>
      </c>
      <c r="AE3" t="n">
        <v>145835.306136795</v>
      </c>
      <c r="AF3" t="n">
        <v>9.13623255900302e-06</v>
      </c>
      <c r="AG3" t="n">
        <v>4.84567901234568</v>
      </c>
      <c r="AH3" t="n">
        <v>131916.9892002765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8.210599999999999</v>
      </c>
      <c r="E4" t="n">
        <v>12.18</v>
      </c>
      <c r="F4" t="n">
        <v>9.68</v>
      </c>
      <c r="G4" t="n">
        <v>16.6</v>
      </c>
      <c r="H4" t="n">
        <v>0.32</v>
      </c>
      <c r="I4" t="n">
        <v>35</v>
      </c>
      <c r="J4" t="n">
        <v>81.44</v>
      </c>
      <c r="K4" t="n">
        <v>35.1</v>
      </c>
      <c r="L4" t="n">
        <v>1.5</v>
      </c>
      <c r="M4" t="n">
        <v>33</v>
      </c>
      <c r="N4" t="n">
        <v>9.84</v>
      </c>
      <c r="O4" t="n">
        <v>10278.32</v>
      </c>
      <c r="P4" t="n">
        <v>69.41</v>
      </c>
      <c r="Q4" t="n">
        <v>446.35</v>
      </c>
      <c r="R4" t="n">
        <v>61.89</v>
      </c>
      <c r="S4" t="n">
        <v>28.73</v>
      </c>
      <c r="T4" t="n">
        <v>15773.55</v>
      </c>
      <c r="U4" t="n">
        <v>0.46</v>
      </c>
      <c r="V4" t="n">
        <v>0.84</v>
      </c>
      <c r="W4" t="n">
        <v>0.14</v>
      </c>
      <c r="X4" t="n">
        <v>0.96</v>
      </c>
      <c r="Y4" t="n">
        <v>1</v>
      </c>
      <c r="Z4" t="n">
        <v>10</v>
      </c>
      <c r="AA4" t="n">
        <v>104.4977728967153</v>
      </c>
      <c r="AB4" t="n">
        <v>142.9784629935999</v>
      </c>
      <c r="AC4" t="n">
        <v>129.3327991570625</v>
      </c>
      <c r="AD4" t="n">
        <v>104497.7728967153</v>
      </c>
      <c r="AE4" t="n">
        <v>142978.4629935999</v>
      </c>
      <c r="AF4" t="n">
        <v>9.418656904343101e-06</v>
      </c>
      <c r="AG4" t="n">
        <v>4.699074074074074</v>
      </c>
      <c r="AH4" t="n">
        <v>129332.7991570625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8.5</v>
      </c>
      <c r="E5" t="n">
        <v>11.76</v>
      </c>
      <c r="F5" t="n">
        <v>9.390000000000001</v>
      </c>
      <c r="G5" t="n">
        <v>20.12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26</v>
      </c>
      <c r="N5" t="n">
        <v>9.890000000000001</v>
      </c>
      <c r="O5" t="n">
        <v>10315.41</v>
      </c>
      <c r="P5" t="n">
        <v>65.87</v>
      </c>
      <c r="Q5" t="n">
        <v>446.27</v>
      </c>
      <c r="R5" t="n">
        <v>52.01</v>
      </c>
      <c r="S5" t="n">
        <v>28.73</v>
      </c>
      <c r="T5" t="n">
        <v>10870.2</v>
      </c>
      <c r="U5" t="n">
        <v>0.55</v>
      </c>
      <c r="V5" t="n">
        <v>0.87</v>
      </c>
      <c r="W5" t="n">
        <v>0.13</v>
      </c>
      <c r="X5" t="n">
        <v>0.67</v>
      </c>
      <c r="Y5" t="n">
        <v>1</v>
      </c>
      <c r="Z5" t="n">
        <v>10</v>
      </c>
      <c r="AA5" t="n">
        <v>93.2622675824297</v>
      </c>
      <c r="AB5" t="n">
        <v>127.6055489470906</v>
      </c>
      <c r="AC5" t="n">
        <v>115.4270544511268</v>
      </c>
      <c r="AD5" t="n">
        <v>93262.2675824297</v>
      </c>
      <c r="AE5" t="n">
        <v>127605.5489470906</v>
      </c>
      <c r="AF5" t="n">
        <v>9.750637430506463e-06</v>
      </c>
      <c r="AG5" t="n">
        <v>4.537037037037037</v>
      </c>
      <c r="AH5" t="n">
        <v>115427.0544511268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8.4666</v>
      </c>
      <c r="E6" t="n">
        <v>11.81</v>
      </c>
      <c r="F6" t="n">
        <v>9.49</v>
      </c>
      <c r="G6" t="n">
        <v>22.77</v>
      </c>
      <c r="H6" t="n">
        <v>0.43</v>
      </c>
      <c r="I6" t="n">
        <v>25</v>
      </c>
      <c r="J6" t="n">
        <v>82.04000000000001</v>
      </c>
      <c r="K6" t="n">
        <v>35.1</v>
      </c>
      <c r="L6" t="n">
        <v>2</v>
      </c>
      <c r="M6" t="n">
        <v>23</v>
      </c>
      <c r="N6" t="n">
        <v>9.94</v>
      </c>
      <c r="O6" t="n">
        <v>10352.53</v>
      </c>
      <c r="P6" t="n">
        <v>65.38</v>
      </c>
      <c r="Q6" t="n">
        <v>446.29</v>
      </c>
      <c r="R6" t="n">
        <v>55.95</v>
      </c>
      <c r="S6" t="n">
        <v>28.73</v>
      </c>
      <c r="T6" t="n">
        <v>12853.74</v>
      </c>
      <c r="U6" t="n">
        <v>0.51</v>
      </c>
      <c r="V6" t="n">
        <v>0.86</v>
      </c>
      <c r="W6" t="n">
        <v>0.12</v>
      </c>
      <c r="X6" t="n">
        <v>0.77</v>
      </c>
      <c r="Y6" t="n">
        <v>1</v>
      </c>
      <c r="Z6" t="n">
        <v>10</v>
      </c>
      <c r="AA6" t="n">
        <v>93.32412717394068</v>
      </c>
      <c r="AB6" t="n">
        <v>127.6901879692484</v>
      </c>
      <c r="AC6" t="n">
        <v>115.5036156438016</v>
      </c>
      <c r="AD6" t="n">
        <v>93324.12717394068</v>
      </c>
      <c r="AE6" t="n">
        <v>127690.1879692484</v>
      </c>
      <c r="AF6" t="n">
        <v>9.712323161073648e-06</v>
      </c>
      <c r="AG6" t="n">
        <v>4.556327160493828</v>
      </c>
      <c r="AH6" t="n">
        <v>115503.6156438015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8.653600000000001</v>
      </c>
      <c r="E7" t="n">
        <v>11.56</v>
      </c>
      <c r="F7" t="n">
        <v>9.300000000000001</v>
      </c>
      <c r="G7" t="n">
        <v>26.58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62.59</v>
      </c>
      <c r="Q7" t="n">
        <v>446.27</v>
      </c>
      <c r="R7" t="n">
        <v>49.6</v>
      </c>
      <c r="S7" t="n">
        <v>28.73</v>
      </c>
      <c r="T7" t="n">
        <v>9701.049999999999</v>
      </c>
      <c r="U7" t="n">
        <v>0.58</v>
      </c>
      <c r="V7" t="n">
        <v>0.88</v>
      </c>
      <c r="W7" t="n">
        <v>0.12</v>
      </c>
      <c r="X7" t="n">
        <v>0.58</v>
      </c>
      <c r="Y7" t="n">
        <v>1</v>
      </c>
      <c r="Z7" t="n">
        <v>10</v>
      </c>
      <c r="AA7" t="n">
        <v>91.60487206419933</v>
      </c>
      <c r="AB7" t="n">
        <v>125.3378272799192</v>
      </c>
      <c r="AC7" t="n">
        <v>113.3757609571021</v>
      </c>
      <c r="AD7" t="n">
        <v>91604.87206419933</v>
      </c>
      <c r="AE7" t="n">
        <v>125337.8272799192</v>
      </c>
      <c r="AF7" t="n">
        <v>9.926837184544792e-06</v>
      </c>
      <c r="AG7" t="n">
        <v>4.459876543209877</v>
      </c>
      <c r="AH7" t="n">
        <v>113375.7609571021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8.7239</v>
      </c>
      <c r="E8" t="n">
        <v>11.46</v>
      </c>
      <c r="F8" t="n">
        <v>9.24</v>
      </c>
      <c r="G8" t="n">
        <v>29.19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17</v>
      </c>
      <c r="N8" t="n">
        <v>10.04</v>
      </c>
      <c r="O8" t="n">
        <v>10426.82</v>
      </c>
      <c r="P8" t="n">
        <v>60.91</v>
      </c>
      <c r="Q8" t="n">
        <v>446.28</v>
      </c>
      <c r="R8" t="n">
        <v>47.72</v>
      </c>
      <c r="S8" t="n">
        <v>28.73</v>
      </c>
      <c r="T8" t="n">
        <v>8771.139999999999</v>
      </c>
      <c r="U8" t="n">
        <v>0.6</v>
      </c>
      <c r="V8" t="n">
        <v>0.88</v>
      </c>
      <c r="W8" t="n">
        <v>0.11</v>
      </c>
      <c r="X8" t="n">
        <v>0.52</v>
      </c>
      <c r="Y8" t="n">
        <v>1</v>
      </c>
      <c r="Z8" t="n">
        <v>10</v>
      </c>
      <c r="AA8" t="n">
        <v>90.87522755378781</v>
      </c>
      <c r="AB8" t="n">
        <v>124.3394954711306</v>
      </c>
      <c r="AC8" t="n">
        <v>112.4727085349766</v>
      </c>
      <c r="AD8" t="n">
        <v>90875.22755378782</v>
      </c>
      <c r="AE8" t="n">
        <v>124339.4954711306</v>
      </c>
      <c r="AF8" t="n">
        <v>1.000748069176416e-05</v>
      </c>
      <c r="AG8" t="n">
        <v>4.421296296296297</v>
      </c>
      <c r="AH8" t="n">
        <v>112472.7085349766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8.8002</v>
      </c>
      <c r="E9" t="n">
        <v>11.36</v>
      </c>
      <c r="F9" t="n">
        <v>9.18</v>
      </c>
      <c r="G9" t="n">
        <v>32.4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14</v>
      </c>
      <c r="N9" t="n">
        <v>10.1</v>
      </c>
      <c r="O9" t="n">
        <v>10463.99</v>
      </c>
      <c r="P9" t="n">
        <v>58.81</v>
      </c>
      <c r="Q9" t="n">
        <v>446.31</v>
      </c>
      <c r="R9" t="n">
        <v>45.5</v>
      </c>
      <c r="S9" t="n">
        <v>28.73</v>
      </c>
      <c r="T9" t="n">
        <v>7669.6</v>
      </c>
      <c r="U9" t="n">
        <v>0.63</v>
      </c>
      <c r="V9" t="n">
        <v>0.89</v>
      </c>
      <c r="W9" t="n">
        <v>0.11</v>
      </c>
      <c r="X9" t="n">
        <v>0.46</v>
      </c>
      <c r="Y9" t="n">
        <v>1</v>
      </c>
      <c r="Z9" t="n">
        <v>10</v>
      </c>
      <c r="AA9" t="n">
        <v>90.02507944914281</v>
      </c>
      <c r="AB9" t="n">
        <v>123.1762853284686</v>
      </c>
      <c r="AC9" t="n">
        <v>111.4205135357541</v>
      </c>
      <c r="AD9" t="n">
        <v>90025.07944914281</v>
      </c>
      <c r="AE9" t="n">
        <v>123176.2853284686</v>
      </c>
      <c r="AF9" t="n">
        <v>1.009500700187564e-05</v>
      </c>
      <c r="AG9" t="n">
        <v>4.382716049382716</v>
      </c>
      <c r="AH9" t="n">
        <v>111420.5135357541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8.8858</v>
      </c>
      <c r="E10" t="n">
        <v>11.25</v>
      </c>
      <c r="F10" t="n">
        <v>9.1</v>
      </c>
      <c r="G10" t="n">
        <v>36.41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10</v>
      </c>
      <c r="N10" t="n">
        <v>10.15</v>
      </c>
      <c r="O10" t="n">
        <v>10501.19</v>
      </c>
      <c r="P10" t="n">
        <v>56.99</v>
      </c>
      <c r="Q10" t="n">
        <v>446.28</v>
      </c>
      <c r="R10" t="n">
        <v>42.87</v>
      </c>
      <c r="S10" t="n">
        <v>28.73</v>
      </c>
      <c r="T10" t="n">
        <v>6366.6</v>
      </c>
      <c r="U10" t="n">
        <v>0.67</v>
      </c>
      <c r="V10" t="n">
        <v>0.89</v>
      </c>
      <c r="W10" t="n">
        <v>0.11</v>
      </c>
      <c r="X10" t="n">
        <v>0.38</v>
      </c>
      <c r="Y10" t="n">
        <v>1</v>
      </c>
      <c r="Z10" t="n">
        <v>10</v>
      </c>
      <c r="AA10" t="n">
        <v>89.22327849494904</v>
      </c>
      <c r="AB10" t="n">
        <v>122.0792258899797</v>
      </c>
      <c r="AC10" t="n">
        <v>110.4281559103416</v>
      </c>
      <c r="AD10" t="n">
        <v>89223.27849494905</v>
      </c>
      <c r="AE10" t="n">
        <v>122079.2258899797</v>
      </c>
      <c r="AF10" t="n">
        <v>1.019320165646992e-05</v>
      </c>
      <c r="AG10" t="n">
        <v>4.340277777777778</v>
      </c>
      <c r="AH10" t="n">
        <v>110428.1559103416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8.8635</v>
      </c>
      <c r="E11" t="n">
        <v>11.28</v>
      </c>
      <c r="F11" t="n">
        <v>9.130000000000001</v>
      </c>
      <c r="G11" t="n">
        <v>36.53</v>
      </c>
      <c r="H11" t="n">
        <v>0.68</v>
      </c>
      <c r="I11" t="n">
        <v>15</v>
      </c>
      <c r="J11" t="n">
        <v>83.55</v>
      </c>
      <c r="K11" t="n">
        <v>35.1</v>
      </c>
      <c r="L11" t="n">
        <v>3.25</v>
      </c>
      <c r="M11" t="n">
        <v>3</v>
      </c>
      <c r="N11" t="n">
        <v>10.2</v>
      </c>
      <c r="O11" t="n">
        <v>10538.42</v>
      </c>
      <c r="P11" t="n">
        <v>56.77</v>
      </c>
      <c r="Q11" t="n">
        <v>446.33</v>
      </c>
      <c r="R11" t="n">
        <v>43.45</v>
      </c>
      <c r="S11" t="n">
        <v>28.73</v>
      </c>
      <c r="T11" t="n">
        <v>6652.52</v>
      </c>
      <c r="U11" t="n">
        <v>0.66</v>
      </c>
      <c r="V11" t="n">
        <v>0.89</v>
      </c>
      <c r="W11" t="n">
        <v>0.12</v>
      </c>
      <c r="X11" t="n">
        <v>0.41</v>
      </c>
      <c r="Y11" t="n">
        <v>1</v>
      </c>
      <c r="Z11" t="n">
        <v>10</v>
      </c>
      <c r="AA11" t="n">
        <v>89.24942690133187</v>
      </c>
      <c r="AB11" t="n">
        <v>122.1150032931789</v>
      </c>
      <c r="AC11" t="n">
        <v>110.4605187683935</v>
      </c>
      <c r="AD11" t="n">
        <v>89249.42690133187</v>
      </c>
      <c r="AE11" t="n">
        <v>122115.0032931789</v>
      </c>
      <c r="AF11" t="n">
        <v>1.016762057238753e-05</v>
      </c>
      <c r="AG11" t="n">
        <v>4.351851851851851</v>
      </c>
      <c r="AH11" t="n">
        <v>110460.5187683935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8.8889</v>
      </c>
      <c r="E12" t="n">
        <v>11.25</v>
      </c>
      <c r="F12" t="n">
        <v>9.119999999999999</v>
      </c>
      <c r="G12" t="n">
        <v>39.07</v>
      </c>
      <c r="H12" t="n">
        <v>0.73</v>
      </c>
      <c r="I12" t="n">
        <v>14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56.7</v>
      </c>
      <c r="Q12" t="n">
        <v>446.32</v>
      </c>
      <c r="R12" t="n">
        <v>42.85</v>
      </c>
      <c r="S12" t="n">
        <v>28.73</v>
      </c>
      <c r="T12" t="n">
        <v>6357.9</v>
      </c>
      <c r="U12" t="n">
        <v>0.67</v>
      </c>
      <c r="V12" t="n">
        <v>0.89</v>
      </c>
      <c r="W12" t="n">
        <v>0.12</v>
      </c>
      <c r="X12" t="n">
        <v>0.4</v>
      </c>
      <c r="Y12" t="n">
        <v>1</v>
      </c>
      <c r="Z12" t="n">
        <v>10</v>
      </c>
      <c r="AA12" t="n">
        <v>89.15393269853317</v>
      </c>
      <c r="AB12" t="n">
        <v>121.9843439120029</v>
      </c>
      <c r="AC12" t="n">
        <v>110.3423293351753</v>
      </c>
      <c r="AD12" t="n">
        <v>89153.93269853317</v>
      </c>
      <c r="AE12" t="n">
        <v>121984.3439120029</v>
      </c>
      <c r="AF12" t="n">
        <v>1.019675777129752e-05</v>
      </c>
      <c r="AG12" t="n">
        <v>4.340277777777778</v>
      </c>
      <c r="AH12" t="n">
        <v>110342.3293351753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6.9048</v>
      </c>
      <c r="E2" t="n">
        <v>14.48</v>
      </c>
      <c r="F2" t="n">
        <v>10.82</v>
      </c>
      <c r="G2" t="n">
        <v>8.9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99.66</v>
      </c>
      <c r="Q2" t="n">
        <v>446.32</v>
      </c>
      <c r="R2" t="n">
        <v>99.05</v>
      </c>
      <c r="S2" t="n">
        <v>28.73</v>
      </c>
      <c r="T2" t="n">
        <v>34165.53</v>
      </c>
      <c r="U2" t="n">
        <v>0.29</v>
      </c>
      <c r="V2" t="n">
        <v>0.75</v>
      </c>
      <c r="W2" t="n">
        <v>0.2</v>
      </c>
      <c r="X2" t="n">
        <v>2.1</v>
      </c>
      <c r="Y2" t="n">
        <v>1</v>
      </c>
      <c r="Z2" t="n">
        <v>10</v>
      </c>
      <c r="AA2" t="n">
        <v>136.6654466693203</v>
      </c>
      <c r="AB2" t="n">
        <v>186.9916933868651</v>
      </c>
      <c r="AC2" t="n">
        <v>169.1454686145653</v>
      </c>
      <c r="AD2" t="n">
        <v>136665.4466693203</v>
      </c>
      <c r="AE2" t="n">
        <v>186991.6933868651</v>
      </c>
      <c r="AF2" t="n">
        <v>7.295459209172417e-06</v>
      </c>
      <c r="AG2" t="n">
        <v>5.58641975308642</v>
      </c>
      <c r="AH2" t="n">
        <v>169145.4686145653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7.387</v>
      </c>
      <c r="E3" t="n">
        <v>13.54</v>
      </c>
      <c r="F3" t="n">
        <v>10.28</v>
      </c>
      <c r="G3" t="n">
        <v>11.21</v>
      </c>
      <c r="H3" t="n">
        <v>0.2</v>
      </c>
      <c r="I3" t="n">
        <v>55</v>
      </c>
      <c r="J3" t="n">
        <v>107.73</v>
      </c>
      <c r="K3" t="n">
        <v>41.65</v>
      </c>
      <c r="L3" t="n">
        <v>1.25</v>
      </c>
      <c r="M3" t="n">
        <v>53</v>
      </c>
      <c r="N3" t="n">
        <v>14.83</v>
      </c>
      <c r="O3" t="n">
        <v>13520.81</v>
      </c>
      <c r="P3" t="n">
        <v>93.70999999999999</v>
      </c>
      <c r="Q3" t="n">
        <v>446.39</v>
      </c>
      <c r="R3" t="n">
        <v>81.26000000000001</v>
      </c>
      <c r="S3" t="n">
        <v>28.73</v>
      </c>
      <c r="T3" t="n">
        <v>25359.01</v>
      </c>
      <c r="U3" t="n">
        <v>0.35</v>
      </c>
      <c r="V3" t="n">
        <v>0.79</v>
      </c>
      <c r="W3" t="n">
        <v>0.17</v>
      </c>
      <c r="X3" t="n">
        <v>1.56</v>
      </c>
      <c r="Y3" t="n">
        <v>1</v>
      </c>
      <c r="Z3" t="n">
        <v>10</v>
      </c>
      <c r="AA3" t="n">
        <v>121.3399585607808</v>
      </c>
      <c r="AB3" t="n">
        <v>166.0226844439542</v>
      </c>
      <c r="AC3" t="n">
        <v>150.1777124549703</v>
      </c>
      <c r="AD3" t="n">
        <v>121339.9585607808</v>
      </c>
      <c r="AE3" t="n">
        <v>166022.6844439542</v>
      </c>
      <c r="AF3" t="n">
        <v>7.804941081299479e-06</v>
      </c>
      <c r="AG3" t="n">
        <v>5.223765432098765</v>
      </c>
      <c r="AH3" t="n">
        <v>150177.7124549703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7.7113</v>
      </c>
      <c r="E4" t="n">
        <v>12.97</v>
      </c>
      <c r="F4" t="n">
        <v>9.949999999999999</v>
      </c>
      <c r="G4" t="n">
        <v>13.57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42</v>
      </c>
      <c r="N4" t="n">
        <v>14.9</v>
      </c>
      <c r="O4" t="n">
        <v>13559.91</v>
      </c>
      <c r="P4" t="n">
        <v>89.75</v>
      </c>
      <c r="Q4" t="n">
        <v>446.38</v>
      </c>
      <c r="R4" t="n">
        <v>70.93000000000001</v>
      </c>
      <c r="S4" t="n">
        <v>28.73</v>
      </c>
      <c r="T4" t="n">
        <v>20250.73</v>
      </c>
      <c r="U4" t="n">
        <v>0.41</v>
      </c>
      <c r="V4" t="n">
        <v>0.82</v>
      </c>
      <c r="W4" t="n">
        <v>0.15</v>
      </c>
      <c r="X4" t="n">
        <v>1.23</v>
      </c>
      <c r="Y4" t="n">
        <v>1</v>
      </c>
      <c r="Z4" t="n">
        <v>10</v>
      </c>
      <c r="AA4" t="n">
        <v>117.8820963052787</v>
      </c>
      <c r="AB4" t="n">
        <v>161.2914847558623</v>
      </c>
      <c r="AC4" t="n">
        <v>145.8980518248279</v>
      </c>
      <c r="AD4" t="n">
        <v>117882.0963052787</v>
      </c>
      <c r="AE4" t="n">
        <v>161291.4847558623</v>
      </c>
      <c r="AF4" t="n">
        <v>8.14758930015225e-06</v>
      </c>
      <c r="AG4" t="n">
        <v>5.003858024691358</v>
      </c>
      <c r="AH4" t="n">
        <v>145898.0518248279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7.9316</v>
      </c>
      <c r="E5" t="n">
        <v>12.61</v>
      </c>
      <c r="F5" t="n">
        <v>9.75</v>
      </c>
      <c r="G5" t="n">
        <v>15.81</v>
      </c>
      <c r="H5" t="n">
        <v>0.28</v>
      </c>
      <c r="I5" t="n">
        <v>37</v>
      </c>
      <c r="J5" t="n">
        <v>108.37</v>
      </c>
      <c r="K5" t="n">
        <v>41.65</v>
      </c>
      <c r="L5" t="n">
        <v>1.75</v>
      </c>
      <c r="M5" t="n">
        <v>35</v>
      </c>
      <c r="N5" t="n">
        <v>14.97</v>
      </c>
      <c r="O5" t="n">
        <v>13599.17</v>
      </c>
      <c r="P5" t="n">
        <v>86.98999999999999</v>
      </c>
      <c r="Q5" t="n">
        <v>446.36</v>
      </c>
      <c r="R5" t="n">
        <v>64.03</v>
      </c>
      <c r="S5" t="n">
        <v>28.73</v>
      </c>
      <c r="T5" t="n">
        <v>16834.01</v>
      </c>
      <c r="U5" t="n">
        <v>0.45</v>
      </c>
      <c r="V5" t="n">
        <v>0.84</v>
      </c>
      <c r="W5" t="n">
        <v>0.14</v>
      </c>
      <c r="X5" t="n">
        <v>1.03</v>
      </c>
      <c r="Y5" t="n">
        <v>1</v>
      </c>
      <c r="Z5" t="n">
        <v>10</v>
      </c>
      <c r="AA5" t="n">
        <v>115.5303409112926</v>
      </c>
      <c r="AB5" t="n">
        <v>158.0737092736866</v>
      </c>
      <c r="AC5" t="n">
        <v>142.9873763184938</v>
      </c>
      <c r="AD5" t="n">
        <v>115530.3409112926</v>
      </c>
      <c r="AE5" t="n">
        <v>158073.7092736866</v>
      </c>
      <c r="AF5" t="n">
        <v>8.380353415518473e-06</v>
      </c>
      <c r="AG5" t="n">
        <v>4.864969135802469</v>
      </c>
      <c r="AH5" t="n">
        <v>142987.3763184938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8.1098</v>
      </c>
      <c r="E6" t="n">
        <v>12.33</v>
      </c>
      <c r="F6" t="n">
        <v>9.58</v>
      </c>
      <c r="G6" t="n">
        <v>17.97</v>
      </c>
      <c r="H6" t="n">
        <v>0.32</v>
      </c>
      <c r="I6" t="n">
        <v>32</v>
      </c>
      <c r="J6" t="n">
        <v>108.68</v>
      </c>
      <c r="K6" t="n">
        <v>41.65</v>
      </c>
      <c r="L6" t="n">
        <v>2</v>
      </c>
      <c r="M6" t="n">
        <v>30</v>
      </c>
      <c r="N6" t="n">
        <v>15.03</v>
      </c>
      <c r="O6" t="n">
        <v>13638.32</v>
      </c>
      <c r="P6" t="n">
        <v>84.66</v>
      </c>
      <c r="Q6" t="n">
        <v>446.28</v>
      </c>
      <c r="R6" t="n">
        <v>58.64</v>
      </c>
      <c r="S6" t="n">
        <v>28.73</v>
      </c>
      <c r="T6" t="n">
        <v>14163.02</v>
      </c>
      <c r="U6" t="n">
        <v>0.49</v>
      </c>
      <c r="V6" t="n">
        <v>0.85</v>
      </c>
      <c r="W6" t="n">
        <v>0.13</v>
      </c>
      <c r="X6" t="n">
        <v>0.86</v>
      </c>
      <c r="Y6" t="n">
        <v>1</v>
      </c>
      <c r="Z6" t="n">
        <v>10</v>
      </c>
      <c r="AA6" t="n">
        <v>113.8143803659732</v>
      </c>
      <c r="AB6" t="n">
        <v>155.7258563527454</v>
      </c>
      <c r="AC6" t="n">
        <v>140.8635991850942</v>
      </c>
      <c r="AD6" t="n">
        <v>113814.3803659732</v>
      </c>
      <c r="AE6" t="n">
        <v>155725.8563527454</v>
      </c>
      <c r="AF6" t="n">
        <v>8.568635600531002e-06</v>
      </c>
      <c r="AG6" t="n">
        <v>4.756944444444445</v>
      </c>
      <c r="AH6" t="n">
        <v>140863.5991850942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8.358499999999999</v>
      </c>
      <c r="E7" t="n">
        <v>11.96</v>
      </c>
      <c r="F7" t="n">
        <v>9.33</v>
      </c>
      <c r="G7" t="n">
        <v>20.73</v>
      </c>
      <c r="H7" t="n">
        <v>0.36</v>
      </c>
      <c r="I7" t="n">
        <v>27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81.3</v>
      </c>
      <c r="Q7" t="n">
        <v>446.29</v>
      </c>
      <c r="R7" t="n">
        <v>50.09</v>
      </c>
      <c r="S7" t="n">
        <v>28.73</v>
      </c>
      <c r="T7" t="n">
        <v>9915.99</v>
      </c>
      <c r="U7" t="n">
        <v>0.57</v>
      </c>
      <c r="V7" t="n">
        <v>0.87</v>
      </c>
      <c r="W7" t="n">
        <v>0.12</v>
      </c>
      <c r="X7" t="n">
        <v>0.61</v>
      </c>
      <c r="Y7" t="n">
        <v>1</v>
      </c>
      <c r="Z7" t="n">
        <v>10</v>
      </c>
      <c r="AA7" t="n">
        <v>102.1706753852063</v>
      </c>
      <c r="AB7" t="n">
        <v>139.7944255140584</v>
      </c>
      <c r="AC7" t="n">
        <v>126.4526417457427</v>
      </c>
      <c r="AD7" t="n">
        <v>102170.6753852063</v>
      </c>
      <c r="AE7" t="n">
        <v>139794.4255140584</v>
      </c>
      <c r="AF7" t="n">
        <v>8.831406528772397e-06</v>
      </c>
      <c r="AG7" t="n">
        <v>4.614197530864198</v>
      </c>
      <c r="AH7" t="n">
        <v>126452.6417457427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8.275700000000001</v>
      </c>
      <c r="E8" t="n">
        <v>12.08</v>
      </c>
      <c r="F8" t="n">
        <v>9.49</v>
      </c>
      <c r="G8" t="n">
        <v>22.78</v>
      </c>
      <c r="H8" t="n">
        <v>0.4</v>
      </c>
      <c r="I8" t="n">
        <v>25</v>
      </c>
      <c r="J8" t="n">
        <v>109.32</v>
      </c>
      <c r="K8" t="n">
        <v>41.65</v>
      </c>
      <c r="L8" t="n">
        <v>2.5</v>
      </c>
      <c r="M8" t="n">
        <v>23</v>
      </c>
      <c r="N8" t="n">
        <v>15.17</v>
      </c>
      <c r="O8" t="n">
        <v>13716.72</v>
      </c>
      <c r="P8" t="n">
        <v>81.89</v>
      </c>
      <c r="Q8" t="n">
        <v>446.28</v>
      </c>
      <c r="R8" t="n">
        <v>56.09</v>
      </c>
      <c r="S8" t="n">
        <v>28.73</v>
      </c>
      <c r="T8" t="n">
        <v>12922.68</v>
      </c>
      <c r="U8" t="n">
        <v>0.51</v>
      </c>
      <c r="V8" t="n">
        <v>0.86</v>
      </c>
      <c r="W8" t="n">
        <v>0.12</v>
      </c>
      <c r="X8" t="n">
        <v>0.77</v>
      </c>
      <c r="Y8" t="n">
        <v>1</v>
      </c>
      <c r="Z8" t="n">
        <v>10</v>
      </c>
      <c r="AA8" t="n">
        <v>112.1830350147387</v>
      </c>
      <c r="AB8" t="n">
        <v>153.4937776733099</v>
      </c>
      <c r="AC8" t="n">
        <v>138.8445469620812</v>
      </c>
      <c r="AD8" t="n">
        <v>112183.0350147387</v>
      </c>
      <c r="AE8" t="n">
        <v>153493.77767331</v>
      </c>
      <c r="AF8" t="n">
        <v>8.743921877150413e-06</v>
      </c>
      <c r="AG8" t="n">
        <v>4.660493827160494</v>
      </c>
      <c r="AH8" t="n">
        <v>138844.5469620812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8.4361</v>
      </c>
      <c r="E9" t="n">
        <v>11.85</v>
      </c>
      <c r="F9" t="n">
        <v>9.33</v>
      </c>
      <c r="G9" t="n">
        <v>25.44</v>
      </c>
      <c r="H9" t="n">
        <v>0.44</v>
      </c>
      <c r="I9" t="n">
        <v>22</v>
      </c>
      <c r="J9" t="n">
        <v>109.64</v>
      </c>
      <c r="K9" t="n">
        <v>41.65</v>
      </c>
      <c r="L9" t="n">
        <v>2.75</v>
      </c>
      <c r="M9" t="n">
        <v>20</v>
      </c>
      <c r="N9" t="n">
        <v>15.24</v>
      </c>
      <c r="O9" t="n">
        <v>13755.95</v>
      </c>
      <c r="P9" t="n">
        <v>79.48999999999999</v>
      </c>
      <c r="Q9" t="n">
        <v>446.29</v>
      </c>
      <c r="R9" t="n">
        <v>50.6</v>
      </c>
      <c r="S9" t="n">
        <v>28.73</v>
      </c>
      <c r="T9" t="n">
        <v>10195.54</v>
      </c>
      <c r="U9" t="n">
        <v>0.57</v>
      </c>
      <c r="V9" t="n">
        <v>0.87</v>
      </c>
      <c r="W9" t="n">
        <v>0.11</v>
      </c>
      <c r="X9" t="n">
        <v>0.61</v>
      </c>
      <c r="Y9" t="n">
        <v>1</v>
      </c>
      <c r="Z9" t="n">
        <v>10</v>
      </c>
      <c r="AA9" t="n">
        <v>101.3415606900415</v>
      </c>
      <c r="AB9" t="n">
        <v>138.6599942101757</v>
      </c>
      <c r="AC9" t="n">
        <v>125.4264789733179</v>
      </c>
      <c r="AD9" t="n">
        <v>101341.5606900415</v>
      </c>
      <c r="AE9" t="n">
        <v>138659.9942101756</v>
      </c>
      <c r="AF9" t="n">
        <v>8.913396975220053e-06</v>
      </c>
      <c r="AG9" t="n">
        <v>4.57175925925926</v>
      </c>
      <c r="AH9" t="n">
        <v>125426.4789733179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8.5139</v>
      </c>
      <c r="E10" t="n">
        <v>11.75</v>
      </c>
      <c r="F10" t="n">
        <v>9.27</v>
      </c>
      <c r="G10" t="n">
        <v>27.8</v>
      </c>
      <c r="H10" t="n">
        <v>0.48</v>
      </c>
      <c r="I10" t="n">
        <v>20</v>
      </c>
      <c r="J10" t="n">
        <v>109.96</v>
      </c>
      <c r="K10" t="n">
        <v>41.65</v>
      </c>
      <c r="L10" t="n">
        <v>3</v>
      </c>
      <c r="M10" t="n">
        <v>18</v>
      </c>
      <c r="N10" t="n">
        <v>15.31</v>
      </c>
      <c r="O10" t="n">
        <v>13795.21</v>
      </c>
      <c r="P10" t="n">
        <v>78.09999999999999</v>
      </c>
      <c r="Q10" t="n">
        <v>446.29</v>
      </c>
      <c r="R10" t="n">
        <v>48.31</v>
      </c>
      <c r="S10" t="n">
        <v>28.73</v>
      </c>
      <c r="T10" t="n">
        <v>9058.799999999999</v>
      </c>
      <c r="U10" t="n">
        <v>0.59</v>
      </c>
      <c r="V10" t="n">
        <v>0.88</v>
      </c>
      <c r="W10" t="n">
        <v>0.11</v>
      </c>
      <c r="X10" t="n">
        <v>0.54</v>
      </c>
      <c r="Y10" t="n">
        <v>1</v>
      </c>
      <c r="Z10" t="n">
        <v>10</v>
      </c>
      <c r="AA10" t="n">
        <v>100.5817514806731</v>
      </c>
      <c r="AB10" t="n">
        <v>137.6203897295017</v>
      </c>
      <c r="AC10" t="n">
        <v>124.4860928851851</v>
      </c>
      <c r="AD10" t="n">
        <v>100581.7514806731</v>
      </c>
      <c r="AE10" t="n">
        <v>137620.3897295017</v>
      </c>
      <c r="AF10" t="n">
        <v>8.995598737251337e-06</v>
      </c>
      <c r="AG10" t="n">
        <v>4.53317901234568</v>
      </c>
      <c r="AH10" t="n">
        <v>124486.0928851851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9.210000000000001</v>
      </c>
      <c r="G11" t="n">
        <v>30.7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76.66</v>
      </c>
      <c r="Q11" t="n">
        <v>446.27</v>
      </c>
      <c r="R11" t="n">
        <v>46.67</v>
      </c>
      <c r="S11" t="n">
        <v>28.73</v>
      </c>
      <c r="T11" t="n">
        <v>8248.85</v>
      </c>
      <c r="U11" t="n">
        <v>0.62</v>
      </c>
      <c r="V11" t="n">
        <v>0.88</v>
      </c>
      <c r="W11" t="n">
        <v>0.11</v>
      </c>
      <c r="X11" t="n">
        <v>0.49</v>
      </c>
      <c r="Y11" t="n">
        <v>1</v>
      </c>
      <c r="Z11" t="n">
        <v>10</v>
      </c>
      <c r="AA11" t="n">
        <v>99.67039953699917</v>
      </c>
      <c r="AB11" t="n">
        <v>136.3734377941575</v>
      </c>
      <c r="AC11" t="n">
        <v>123.3581482924418</v>
      </c>
      <c r="AD11" t="n">
        <v>99670.39953699918</v>
      </c>
      <c r="AE11" t="n">
        <v>136373.4377941575</v>
      </c>
      <c r="AF11" t="n">
        <v>9.072200636316481e-06</v>
      </c>
      <c r="AG11" t="n">
        <v>4.494598765432099</v>
      </c>
      <c r="AH11" t="n">
        <v>123358.1482924418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8.629</v>
      </c>
      <c r="E12" t="n">
        <v>11.59</v>
      </c>
      <c r="F12" t="n">
        <v>9.18</v>
      </c>
      <c r="G12" t="n">
        <v>32.38</v>
      </c>
      <c r="H12" t="n">
        <v>0.5600000000000001</v>
      </c>
      <c r="I12" t="n">
        <v>17</v>
      </c>
      <c r="J12" t="n">
        <v>110.59</v>
      </c>
      <c r="K12" t="n">
        <v>41.65</v>
      </c>
      <c r="L12" t="n">
        <v>3.5</v>
      </c>
      <c r="M12" t="n">
        <v>15</v>
      </c>
      <c r="N12" t="n">
        <v>15.44</v>
      </c>
      <c r="O12" t="n">
        <v>13873.81</v>
      </c>
      <c r="P12" t="n">
        <v>74.98999999999999</v>
      </c>
      <c r="Q12" t="n">
        <v>446.27</v>
      </c>
      <c r="R12" t="n">
        <v>45.46</v>
      </c>
      <c r="S12" t="n">
        <v>28.73</v>
      </c>
      <c r="T12" t="n">
        <v>7649.48</v>
      </c>
      <c r="U12" t="n">
        <v>0.63</v>
      </c>
      <c r="V12" t="n">
        <v>0.89</v>
      </c>
      <c r="W12" t="n">
        <v>0.11</v>
      </c>
      <c r="X12" t="n">
        <v>0.45</v>
      </c>
      <c r="Y12" t="n">
        <v>1</v>
      </c>
      <c r="Z12" t="n">
        <v>10</v>
      </c>
      <c r="AA12" t="n">
        <v>99.01558122728065</v>
      </c>
      <c r="AB12" t="n">
        <v>135.4774864942561</v>
      </c>
      <c r="AC12" t="n">
        <v>122.5477053271271</v>
      </c>
      <c r="AD12" t="n">
        <v>99015.58122728065</v>
      </c>
      <c r="AE12" t="n">
        <v>135477.4864942561</v>
      </c>
      <c r="AF12" t="n">
        <v>9.117210855629241e-06</v>
      </c>
      <c r="AG12" t="n">
        <v>4.471450617283951</v>
      </c>
      <c r="AH12" t="n">
        <v>122547.7053271271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8.669700000000001</v>
      </c>
      <c r="E13" t="n">
        <v>11.53</v>
      </c>
      <c r="F13" t="n">
        <v>9.140000000000001</v>
      </c>
      <c r="G13" t="n">
        <v>34.29</v>
      </c>
      <c r="H13" t="n">
        <v>0.6</v>
      </c>
      <c r="I13" t="n">
        <v>16</v>
      </c>
      <c r="J13" t="n">
        <v>110.91</v>
      </c>
      <c r="K13" t="n">
        <v>41.65</v>
      </c>
      <c r="L13" t="n">
        <v>3.75</v>
      </c>
      <c r="M13" t="n">
        <v>14</v>
      </c>
      <c r="N13" t="n">
        <v>15.51</v>
      </c>
      <c r="O13" t="n">
        <v>13913.15</v>
      </c>
      <c r="P13" t="n">
        <v>73.89</v>
      </c>
      <c r="Q13" t="n">
        <v>446.27</v>
      </c>
      <c r="R13" t="n">
        <v>44.45</v>
      </c>
      <c r="S13" t="n">
        <v>28.73</v>
      </c>
      <c r="T13" t="n">
        <v>7149.04</v>
      </c>
      <c r="U13" t="n">
        <v>0.65</v>
      </c>
      <c r="V13" t="n">
        <v>0.89</v>
      </c>
      <c r="W13" t="n">
        <v>0.11</v>
      </c>
      <c r="X13" t="n">
        <v>0.42</v>
      </c>
      <c r="Y13" t="n">
        <v>1</v>
      </c>
      <c r="Z13" t="n">
        <v>10</v>
      </c>
      <c r="AA13" t="n">
        <v>98.5222719988012</v>
      </c>
      <c r="AB13" t="n">
        <v>134.8025190445837</v>
      </c>
      <c r="AC13" t="n">
        <v>121.9371558235284</v>
      </c>
      <c r="AD13" t="n">
        <v>98522.2719988012</v>
      </c>
      <c r="AE13" t="n">
        <v>134802.5190445837</v>
      </c>
      <c r="AF13" t="n">
        <v>9.160213576897535e-06</v>
      </c>
      <c r="AG13" t="n">
        <v>4.448302469135802</v>
      </c>
      <c r="AH13" t="n">
        <v>121937.1558235284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8.791</v>
      </c>
      <c r="E14" t="n">
        <v>11.38</v>
      </c>
      <c r="F14" t="n">
        <v>9.029999999999999</v>
      </c>
      <c r="G14" t="n">
        <v>38.69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72.06999999999999</v>
      </c>
      <c r="Q14" t="n">
        <v>446.3</v>
      </c>
      <c r="R14" t="n">
        <v>40.47</v>
      </c>
      <c r="S14" t="n">
        <v>28.73</v>
      </c>
      <c r="T14" t="n">
        <v>5170.27</v>
      </c>
      <c r="U14" t="n">
        <v>0.71</v>
      </c>
      <c r="V14" t="n">
        <v>0.9</v>
      </c>
      <c r="W14" t="n">
        <v>0.1</v>
      </c>
      <c r="X14" t="n">
        <v>0.31</v>
      </c>
      <c r="Y14" t="n">
        <v>1</v>
      </c>
      <c r="Z14" t="n">
        <v>10</v>
      </c>
      <c r="AA14" t="n">
        <v>97.489947758738</v>
      </c>
      <c r="AB14" t="n">
        <v>133.3900474763987</v>
      </c>
      <c r="AC14" t="n">
        <v>120.6594885593943</v>
      </c>
      <c r="AD14" t="n">
        <v>97489.947758738</v>
      </c>
      <c r="AE14" t="n">
        <v>133390.0474763987</v>
      </c>
      <c r="AF14" t="n">
        <v>9.288376478367907e-06</v>
      </c>
      <c r="AG14" t="n">
        <v>4.390432098765433</v>
      </c>
      <c r="AH14" t="n">
        <v>120659.4885593943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8.7828</v>
      </c>
      <c r="E15" t="n">
        <v>11.39</v>
      </c>
      <c r="F15" t="n">
        <v>9.06</v>
      </c>
      <c r="G15" t="n">
        <v>41.82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70.83</v>
      </c>
      <c r="Q15" t="n">
        <v>446.27</v>
      </c>
      <c r="R15" t="n">
        <v>41.68</v>
      </c>
      <c r="S15" t="n">
        <v>28.73</v>
      </c>
      <c r="T15" t="n">
        <v>5780.64</v>
      </c>
      <c r="U15" t="n">
        <v>0.6899999999999999</v>
      </c>
      <c r="V15" t="n">
        <v>0.9</v>
      </c>
      <c r="W15" t="n">
        <v>0.1</v>
      </c>
      <c r="X15" t="n">
        <v>0.34</v>
      </c>
      <c r="Y15" t="n">
        <v>1</v>
      </c>
      <c r="Z15" t="n">
        <v>10</v>
      </c>
      <c r="AA15" t="n">
        <v>97.20694274243556</v>
      </c>
      <c r="AB15" t="n">
        <v>133.0028275277938</v>
      </c>
      <c r="AC15" t="n">
        <v>120.3092243392174</v>
      </c>
      <c r="AD15" t="n">
        <v>97206.94274243555</v>
      </c>
      <c r="AE15" t="n">
        <v>133002.8275277938</v>
      </c>
      <c r="AF15" t="n">
        <v>9.279712539439158e-06</v>
      </c>
      <c r="AG15" t="n">
        <v>4.39429012345679</v>
      </c>
      <c r="AH15" t="n">
        <v>120309.2243392174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8.771100000000001</v>
      </c>
      <c r="E16" t="n">
        <v>11.4</v>
      </c>
      <c r="F16" t="n">
        <v>9.08</v>
      </c>
      <c r="G16" t="n">
        <v>41.89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70.16</v>
      </c>
      <c r="Q16" t="n">
        <v>446.27</v>
      </c>
      <c r="R16" t="n">
        <v>42.25</v>
      </c>
      <c r="S16" t="n">
        <v>28.73</v>
      </c>
      <c r="T16" t="n">
        <v>6063.27</v>
      </c>
      <c r="U16" t="n">
        <v>0.68</v>
      </c>
      <c r="V16" t="n">
        <v>0.9</v>
      </c>
      <c r="W16" t="n">
        <v>0.1</v>
      </c>
      <c r="X16" t="n">
        <v>0.36</v>
      </c>
      <c r="Y16" t="n">
        <v>1</v>
      </c>
      <c r="Z16" t="n">
        <v>10</v>
      </c>
      <c r="AA16" t="n">
        <v>97.0816038232487</v>
      </c>
      <c r="AB16" t="n">
        <v>132.8313332889996</v>
      </c>
      <c r="AC16" t="n">
        <v>120.15409726988</v>
      </c>
      <c r="AD16" t="n">
        <v>97081.6038232487</v>
      </c>
      <c r="AE16" t="n">
        <v>132831.3332889996</v>
      </c>
      <c r="AF16" t="n">
        <v>9.267350577796923e-06</v>
      </c>
      <c r="AG16" t="n">
        <v>4.398148148148149</v>
      </c>
      <c r="AH16" t="n">
        <v>120154.09726988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8.8192</v>
      </c>
      <c r="E17" t="n">
        <v>11.34</v>
      </c>
      <c r="F17" t="n">
        <v>9.039999999999999</v>
      </c>
      <c r="G17" t="n">
        <v>45.18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69.22</v>
      </c>
      <c r="Q17" t="n">
        <v>446.36</v>
      </c>
      <c r="R17" t="n">
        <v>40.9</v>
      </c>
      <c r="S17" t="n">
        <v>28.73</v>
      </c>
      <c r="T17" t="n">
        <v>5394.74</v>
      </c>
      <c r="U17" t="n">
        <v>0.7</v>
      </c>
      <c r="V17" t="n">
        <v>0.9</v>
      </c>
      <c r="W17" t="n">
        <v>0.1</v>
      </c>
      <c r="X17" t="n">
        <v>0.32</v>
      </c>
      <c r="Y17" t="n">
        <v>1</v>
      </c>
      <c r="Z17" t="n">
        <v>10</v>
      </c>
      <c r="AA17" t="n">
        <v>96.62529437751417</v>
      </c>
      <c r="AB17" t="n">
        <v>132.2069905743939</v>
      </c>
      <c r="AC17" t="n">
        <v>119.5893409476856</v>
      </c>
      <c r="AD17" t="n">
        <v>96625.29437751416</v>
      </c>
      <c r="AE17" t="n">
        <v>132206.9905743939</v>
      </c>
      <c r="AF17" t="n">
        <v>9.318171975659453e-06</v>
      </c>
      <c r="AG17" t="n">
        <v>4.375</v>
      </c>
      <c r="AH17" t="n">
        <v>119589.3409476856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8.866099999999999</v>
      </c>
      <c r="E18" t="n">
        <v>11.28</v>
      </c>
      <c r="F18" t="n">
        <v>9</v>
      </c>
      <c r="G18" t="n">
        <v>49.08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67.13</v>
      </c>
      <c r="Q18" t="n">
        <v>446.27</v>
      </c>
      <c r="R18" t="n">
        <v>39.55</v>
      </c>
      <c r="S18" t="n">
        <v>28.73</v>
      </c>
      <c r="T18" t="n">
        <v>4727.19</v>
      </c>
      <c r="U18" t="n">
        <v>0.73</v>
      </c>
      <c r="V18" t="n">
        <v>0.91</v>
      </c>
      <c r="W18" t="n">
        <v>0.1</v>
      </c>
      <c r="X18" t="n">
        <v>0.28</v>
      </c>
      <c r="Y18" t="n">
        <v>1</v>
      </c>
      <c r="Z18" t="n">
        <v>10</v>
      </c>
      <c r="AA18" t="n">
        <v>95.8639939244857</v>
      </c>
      <c r="AB18" t="n">
        <v>131.1653457083553</v>
      </c>
      <c r="AC18" t="n">
        <v>118.6471092057036</v>
      </c>
      <c r="AD18" t="n">
        <v>95863.99392448569</v>
      </c>
      <c r="AE18" t="n">
        <v>131165.3457083552</v>
      </c>
      <c r="AF18" t="n">
        <v>9.367725480020212e-06</v>
      </c>
      <c r="AG18" t="n">
        <v>4.351851851851851</v>
      </c>
      <c r="AH18" t="n">
        <v>118647.1092057036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8.8446</v>
      </c>
      <c r="E19" t="n">
        <v>11.31</v>
      </c>
      <c r="F19" t="n">
        <v>9.029999999999999</v>
      </c>
      <c r="G19" t="n">
        <v>49.23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67.02</v>
      </c>
      <c r="Q19" t="n">
        <v>446.3</v>
      </c>
      <c r="R19" t="n">
        <v>40.49</v>
      </c>
      <c r="S19" t="n">
        <v>28.73</v>
      </c>
      <c r="T19" t="n">
        <v>5196.64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95.93194963866533</v>
      </c>
      <c r="AB19" t="n">
        <v>131.2583257144903</v>
      </c>
      <c r="AC19" t="n">
        <v>118.7312153305514</v>
      </c>
      <c r="AD19" t="n">
        <v>95931.94963866533</v>
      </c>
      <c r="AE19" t="n">
        <v>131258.3257144903</v>
      </c>
      <c r="AF19" t="n">
        <v>9.345009054780205e-06</v>
      </c>
      <c r="AG19" t="n">
        <v>4.363425925925926</v>
      </c>
      <c r="AH19" t="n">
        <v>118731.2153305514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9.02</v>
      </c>
      <c r="G20" t="n">
        <v>49.21</v>
      </c>
      <c r="H20" t="n">
        <v>0.86</v>
      </c>
      <c r="I20" t="n">
        <v>11</v>
      </c>
      <c r="J20" t="n">
        <v>113.15</v>
      </c>
      <c r="K20" t="n">
        <v>41.65</v>
      </c>
      <c r="L20" t="n">
        <v>5.5</v>
      </c>
      <c r="M20" t="n">
        <v>2</v>
      </c>
      <c r="N20" t="n">
        <v>16</v>
      </c>
      <c r="O20" t="n">
        <v>14189.26</v>
      </c>
      <c r="P20" t="n">
        <v>66.54000000000001</v>
      </c>
      <c r="Q20" t="n">
        <v>446.34</v>
      </c>
      <c r="R20" t="n">
        <v>40.15</v>
      </c>
      <c r="S20" t="n">
        <v>28.73</v>
      </c>
      <c r="T20" t="n">
        <v>5022.63</v>
      </c>
      <c r="U20" t="n">
        <v>0.72</v>
      </c>
      <c r="V20" t="n">
        <v>0.9</v>
      </c>
      <c r="W20" t="n">
        <v>0.11</v>
      </c>
      <c r="X20" t="n">
        <v>0.3</v>
      </c>
      <c r="Y20" t="n">
        <v>1</v>
      </c>
      <c r="Z20" t="n">
        <v>10</v>
      </c>
      <c r="AA20" t="n">
        <v>95.78227651532114</v>
      </c>
      <c r="AB20" t="n">
        <v>131.0535363440187</v>
      </c>
      <c r="AC20" t="n">
        <v>118.5459707701739</v>
      </c>
      <c r="AD20" t="n">
        <v>95782.27651532114</v>
      </c>
      <c r="AE20" t="n">
        <v>131053.5363440187</v>
      </c>
      <c r="AF20" t="n">
        <v>9.34775615736737e-06</v>
      </c>
      <c r="AG20" t="n">
        <v>4.359567901234568</v>
      </c>
      <c r="AH20" t="n">
        <v>118545.9707701739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8.905799999999999</v>
      </c>
      <c r="E21" t="n">
        <v>11.23</v>
      </c>
      <c r="F21" t="n">
        <v>8.970000000000001</v>
      </c>
      <c r="G21" t="n">
        <v>53.82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2</v>
      </c>
      <c r="N21" t="n">
        <v>16.07</v>
      </c>
      <c r="O21" t="n">
        <v>14228.81</v>
      </c>
      <c r="P21" t="n">
        <v>66.23</v>
      </c>
      <c r="Q21" t="n">
        <v>446.3</v>
      </c>
      <c r="R21" t="n">
        <v>38.45</v>
      </c>
      <c r="S21" t="n">
        <v>28.73</v>
      </c>
      <c r="T21" t="n">
        <v>4177.94</v>
      </c>
      <c r="U21" t="n">
        <v>0.75</v>
      </c>
      <c r="V21" t="n">
        <v>0.91</v>
      </c>
      <c r="W21" t="n">
        <v>0.1</v>
      </c>
      <c r="X21" t="n">
        <v>0.25</v>
      </c>
      <c r="Y21" t="n">
        <v>1</v>
      </c>
      <c r="Z21" t="n">
        <v>10</v>
      </c>
      <c r="AA21" t="n">
        <v>95.46583550678994</v>
      </c>
      <c r="AB21" t="n">
        <v>130.6205677957545</v>
      </c>
      <c r="AC21" t="n">
        <v>118.1543241324808</v>
      </c>
      <c r="AD21" t="n">
        <v>95465.83550678994</v>
      </c>
      <c r="AE21" t="n">
        <v>130620.5677957545</v>
      </c>
      <c r="AF21" t="n">
        <v>9.409671623370367e-06</v>
      </c>
      <c r="AG21" t="n">
        <v>4.332561728395062</v>
      </c>
      <c r="AH21" t="n">
        <v>118154.3241324807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8.9038</v>
      </c>
      <c r="E22" t="n">
        <v>11.23</v>
      </c>
      <c r="F22" t="n">
        <v>8.970000000000001</v>
      </c>
      <c r="G22" t="n">
        <v>53.84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0</v>
      </c>
      <c r="N22" t="n">
        <v>16.14</v>
      </c>
      <c r="O22" t="n">
        <v>14268.39</v>
      </c>
      <c r="P22" t="n">
        <v>66.48999999999999</v>
      </c>
      <c r="Q22" t="n">
        <v>446.32</v>
      </c>
      <c r="R22" t="n">
        <v>38.46</v>
      </c>
      <c r="S22" t="n">
        <v>28.73</v>
      </c>
      <c r="T22" t="n">
        <v>4184.15</v>
      </c>
      <c r="U22" t="n">
        <v>0.75</v>
      </c>
      <c r="V22" t="n">
        <v>0.91</v>
      </c>
      <c r="W22" t="n">
        <v>0.11</v>
      </c>
      <c r="X22" t="n">
        <v>0.25</v>
      </c>
      <c r="Y22" t="n">
        <v>1</v>
      </c>
      <c r="Z22" t="n">
        <v>10</v>
      </c>
      <c r="AA22" t="n">
        <v>95.54256924207331</v>
      </c>
      <c r="AB22" t="n">
        <v>130.7255582776227</v>
      </c>
      <c r="AC22" t="n">
        <v>118.2492944701145</v>
      </c>
      <c r="AD22" t="n">
        <v>95542.56924207331</v>
      </c>
      <c r="AE22" t="n">
        <v>130725.5582776227</v>
      </c>
      <c r="AF22" t="n">
        <v>9.407558467534087e-06</v>
      </c>
      <c r="AG22" t="n">
        <v>4.332561728395062</v>
      </c>
      <c r="AH22" t="n">
        <v>118249.2944701145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3.8005</v>
      </c>
      <c r="E2" t="n">
        <v>26.31</v>
      </c>
      <c r="F2" t="n">
        <v>14.12</v>
      </c>
      <c r="G2" t="n">
        <v>4.76</v>
      </c>
      <c r="H2" t="n">
        <v>0.06</v>
      </c>
      <c r="I2" t="n">
        <v>178</v>
      </c>
      <c r="J2" t="n">
        <v>274.09</v>
      </c>
      <c r="K2" t="n">
        <v>60.56</v>
      </c>
      <c r="L2" t="n">
        <v>1</v>
      </c>
      <c r="M2" t="n">
        <v>176</v>
      </c>
      <c r="N2" t="n">
        <v>72.53</v>
      </c>
      <c r="O2" t="n">
        <v>34038.11</v>
      </c>
      <c r="P2" t="n">
        <v>243.31</v>
      </c>
      <c r="Q2" t="n">
        <v>446.61</v>
      </c>
      <c r="R2" t="n">
        <v>207.32</v>
      </c>
      <c r="S2" t="n">
        <v>28.73</v>
      </c>
      <c r="T2" t="n">
        <v>87774.48</v>
      </c>
      <c r="U2" t="n">
        <v>0.14</v>
      </c>
      <c r="V2" t="n">
        <v>0.58</v>
      </c>
      <c r="W2" t="n">
        <v>0.37</v>
      </c>
      <c r="X2" t="n">
        <v>5.39</v>
      </c>
      <c r="Y2" t="n">
        <v>1</v>
      </c>
      <c r="Z2" t="n">
        <v>10</v>
      </c>
      <c r="AA2" t="n">
        <v>383.9479823224674</v>
      </c>
      <c r="AB2" t="n">
        <v>525.3345680031152</v>
      </c>
      <c r="AC2" t="n">
        <v>475.1973741445941</v>
      </c>
      <c r="AD2" t="n">
        <v>383947.9823224674</v>
      </c>
      <c r="AE2" t="n">
        <v>525334.5680031152</v>
      </c>
      <c r="AF2" t="n">
        <v>3.081039625911026e-06</v>
      </c>
      <c r="AG2" t="n">
        <v>10.15046296296296</v>
      </c>
      <c r="AH2" t="n">
        <v>475197.3741445941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12.42</v>
      </c>
      <c r="G3" t="n">
        <v>5.96</v>
      </c>
      <c r="H3" t="n">
        <v>0.08</v>
      </c>
      <c r="I3" t="n">
        <v>125</v>
      </c>
      <c r="J3" t="n">
        <v>274.57</v>
      </c>
      <c r="K3" t="n">
        <v>60.56</v>
      </c>
      <c r="L3" t="n">
        <v>1.25</v>
      </c>
      <c r="M3" t="n">
        <v>123</v>
      </c>
      <c r="N3" t="n">
        <v>72.76000000000001</v>
      </c>
      <c r="O3" t="n">
        <v>34097.72</v>
      </c>
      <c r="P3" t="n">
        <v>213.67</v>
      </c>
      <c r="Q3" t="n">
        <v>446.46</v>
      </c>
      <c r="R3" t="n">
        <v>151.78</v>
      </c>
      <c r="S3" t="n">
        <v>28.73</v>
      </c>
      <c r="T3" t="n">
        <v>60269.91</v>
      </c>
      <c r="U3" t="n">
        <v>0.19</v>
      </c>
      <c r="V3" t="n">
        <v>0.66</v>
      </c>
      <c r="W3" t="n">
        <v>0.28</v>
      </c>
      <c r="X3" t="n">
        <v>3.7</v>
      </c>
      <c r="Y3" t="n">
        <v>1</v>
      </c>
      <c r="Z3" t="n">
        <v>10</v>
      </c>
      <c r="AA3" t="n">
        <v>295.119954784935</v>
      </c>
      <c r="AB3" t="n">
        <v>403.7961419102648</v>
      </c>
      <c r="AC3" t="n">
        <v>365.2584048577929</v>
      </c>
      <c r="AD3" t="n">
        <v>295119.954784935</v>
      </c>
      <c r="AE3" t="n">
        <v>403796.1419102648</v>
      </c>
      <c r="AF3" t="n">
        <v>3.710056504149248e-06</v>
      </c>
      <c r="AG3" t="n">
        <v>8.429783950617285</v>
      </c>
      <c r="AH3" t="n">
        <v>365258.4048577929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5.1217</v>
      </c>
      <c r="E4" t="n">
        <v>19.52</v>
      </c>
      <c r="F4" t="n">
        <v>11.56</v>
      </c>
      <c r="G4" t="n">
        <v>7.15</v>
      </c>
      <c r="H4" t="n">
        <v>0.1</v>
      </c>
      <c r="I4" t="n">
        <v>97</v>
      </c>
      <c r="J4" t="n">
        <v>275.05</v>
      </c>
      <c r="K4" t="n">
        <v>60.56</v>
      </c>
      <c r="L4" t="n">
        <v>1.5</v>
      </c>
      <c r="M4" t="n">
        <v>95</v>
      </c>
      <c r="N4" t="n">
        <v>73</v>
      </c>
      <c r="O4" t="n">
        <v>34157.42</v>
      </c>
      <c r="P4" t="n">
        <v>198.43</v>
      </c>
      <c r="Q4" t="n">
        <v>446.48</v>
      </c>
      <c r="R4" t="n">
        <v>123.31</v>
      </c>
      <c r="S4" t="n">
        <v>28.73</v>
      </c>
      <c r="T4" t="n">
        <v>46176.57</v>
      </c>
      <c r="U4" t="n">
        <v>0.23</v>
      </c>
      <c r="V4" t="n">
        <v>0.7</v>
      </c>
      <c r="W4" t="n">
        <v>0.23</v>
      </c>
      <c r="X4" t="n">
        <v>2.83</v>
      </c>
      <c r="Y4" t="n">
        <v>1</v>
      </c>
      <c r="Z4" t="n">
        <v>10</v>
      </c>
      <c r="AA4" t="n">
        <v>258.6172621709634</v>
      </c>
      <c r="AB4" t="n">
        <v>353.851547490686</v>
      </c>
      <c r="AC4" t="n">
        <v>320.0804524319402</v>
      </c>
      <c r="AD4" t="n">
        <v>258617.2621709634</v>
      </c>
      <c r="AE4" t="n">
        <v>353851.5474906859</v>
      </c>
      <c r="AF4" t="n">
        <v>4.152127523228128e-06</v>
      </c>
      <c r="AG4" t="n">
        <v>7.530864197530864</v>
      </c>
      <c r="AH4" t="n">
        <v>320080.4524319402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5.5463</v>
      </c>
      <c r="E5" t="n">
        <v>18.03</v>
      </c>
      <c r="F5" t="n">
        <v>11</v>
      </c>
      <c r="G5" t="n">
        <v>8.359999999999999</v>
      </c>
      <c r="H5" t="n">
        <v>0.11</v>
      </c>
      <c r="I5" t="n">
        <v>79</v>
      </c>
      <c r="J5" t="n">
        <v>275.54</v>
      </c>
      <c r="K5" t="n">
        <v>60.56</v>
      </c>
      <c r="L5" t="n">
        <v>1.75</v>
      </c>
      <c r="M5" t="n">
        <v>77</v>
      </c>
      <c r="N5" t="n">
        <v>73.23</v>
      </c>
      <c r="O5" t="n">
        <v>34217.22</v>
      </c>
      <c r="P5" t="n">
        <v>188.57</v>
      </c>
      <c r="Q5" t="n">
        <v>446.4</v>
      </c>
      <c r="R5" t="n">
        <v>104.93</v>
      </c>
      <c r="S5" t="n">
        <v>28.73</v>
      </c>
      <c r="T5" t="n">
        <v>37072.53</v>
      </c>
      <c r="U5" t="n">
        <v>0.27</v>
      </c>
      <c r="V5" t="n">
        <v>0.74</v>
      </c>
      <c r="W5" t="n">
        <v>0.21</v>
      </c>
      <c r="X5" t="n">
        <v>2.28</v>
      </c>
      <c r="Y5" t="n">
        <v>1</v>
      </c>
      <c r="Z5" t="n">
        <v>10</v>
      </c>
      <c r="AA5" t="n">
        <v>232.2238997035264</v>
      </c>
      <c r="AB5" t="n">
        <v>317.738984569616</v>
      </c>
      <c r="AC5" t="n">
        <v>287.4144218318518</v>
      </c>
      <c r="AD5" t="n">
        <v>232223.8997035264</v>
      </c>
      <c r="AE5" t="n">
        <v>317738.984569616</v>
      </c>
      <c r="AF5" t="n">
        <v>4.49634786927781e-06</v>
      </c>
      <c r="AG5" t="n">
        <v>6.956018518518519</v>
      </c>
      <c r="AH5" t="n">
        <v>287414.4218318518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5.8651</v>
      </c>
      <c r="E6" t="n">
        <v>17.05</v>
      </c>
      <c r="F6" t="n">
        <v>10.65</v>
      </c>
      <c r="G6" t="n">
        <v>9.539999999999999</v>
      </c>
      <c r="H6" t="n">
        <v>0.13</v>
      </c>
      <c r="I6" t="n">
        <v>67</v>
      </c>
      <c r="J6" t="n">
        <v>276.02</v>
      </c>
      <c r="K6" t="n">
        <v>60.56</v>
      </c>
      <c r="L6" t="n">
        <v>2</v>
      </c>
      <c r="M6" t="n">
        <v>65</v>
      </c>
      <c r="N6" t="n">
        <v>73.47</v>
      </c>
      <c r="O6" t="n">
        <v>34277.1</v>
      </c>
      <c r="P6" t="n">
        <v>182.2</v>
      </c>
      <c r="Q6" t="n">
        <v>446.46</v>
      </c>
      <c r="R6" t="n">
        <v>93.56999999999999</v>
      </c>
      <c r="S6" t="n">
        <v>28.73</v>
      </c>
      <c r="T6" t="n">
        <v>31454.11</v>
      </c>
      <c r="U6" t="n">
        <v>0.31</v>
      </c>
      <c r="V6" t="n">
        <v>0.76</v>
      </c>
      <c r="W6" t="n">
        <v>0.19</v>
      </c>
      <c r="X6" t="n">
        <v>1.93</v>
      </c>
      <c r="Y6" t="n">
        <v>1</v>
      </c>
      <c r="Z6" t="n">
        <v>10</v>
      </c>
      <c r="AA6" t="n">
        <v>212.0191252835271</v>
      </c>
      <c r="AB6" t="n">
        <v>290.0939208364493</v>
      </c>
      <c r="AC6" t="n">
        <v>262.4077641812792</v>
      </c>
      <c r="AD6" t="n">
        <v>212019.1252835271</v>
      </c>
      <c r="AE6" t="n">
        <v>290093.9208364494</v>
      </c>
      <c r="AF6" t="n">
        <v>4.754796871446061e-06</v>
      </c>
      <c r="AG6" t="n">
        <v>6.577932098765433</v>
      </c>
      <c r="AH6" t="n">
        <v>262407.7641812792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6.137</v>
      </c>
      <c r="E7" t="n">
        <v>16.29</v>
      </c>
      <c r="F7" t="n">
        <v>10.36</v>
      </c>
      <c r="G7" t="n">
        <v>10.72</v>
      </c>
      <c r="H7" t="n">
        <v>0.14</v>
      </c>
      <c r="I7" t="n">
        <v>58</v>
      </c>
      <c r="J7" t="n">
        <v>276.51</v>
      </c>
      <c r="K7" t="n">
        <v>60.56</v>
      </c>
      <c r="L7" t="n">
        <v>2.25</v>
      </c>
      <c r="M7" t="n">
        <v>56</v>
      </c>
      <c r="N7" t="n">
        <v>73.70999999999999</v>
      </c>
      <c r="O7" t="n">
        <v>34337.08</v>
      </c>
      <c r="P7" t="n">
        <v>177.07</v>
      </c>
      <c r="Q7" t="n">
        <v>446.33</v>
      </c>
      <c r="R7" t="n">
        <v>84.31</v>
      </c>
      <c r="S7" t="n">
        <v>28.73</v>
      </c>
      <c r="T7" t="n">
        <v>26867.84</v>
      </c>
      <c r="U7" t="n">
        <v>0.34</v>
      </c>
      <c r="V7" t="n">
        <v>0.79</v>
      </c>
      <c r="W7" t="n">
        <v>0.17</v>
      </c>
      <c r="X7" t="n">
        <v>1.64</v>
      </c>
      <c r="Y7" t="n">
        <v>1</v>
      </c>
      <c r="Z7" t="n">
        <v>10</v>
      </c>
      <c r="AA7" t="n">
        <v>204.7308726475919</v>
      </c>
      <c r="AB7" t="n">
        <v>280.1218120449543</v>
      </c>
      <c r="AC7" t="n">
        <v>253.3873794568985</v>
      </c>
      <c r="AD7" t="n">
        <v>204730.8726475919</v>
      </c>
      <c r="AE7" t="n">
        <v>280121.8120449543</v>
      </c>
      <c r="AF7" t="n">
        <v>4.975224361061956e-06</v>
      </c>
      <c r="AG7" t="n">
        <v>6.284722222222222</v>
      </c>
      <c r="AH7" t="n">
        <v>253387.3794568985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6.3559</v>
      </c>
      <c r="E8" t="n">
        <v>15.73</v>
      </c>
      <c r="F8" t="n">
        <v>10.17</v>
      </c>
      <c r="G8" t="n">
        <v>11.96</v>
      </c>
      <c r="H8" t="n">
        <v>0.16</v>
      </c>
      <c r="I8" t="n">
        <v>51</v>
      </c>
      <c r="J8" t="n">
        <v>277</v>
      </c>
      <c r="K8" t="n">
        <v>60.56</v>
      </c>
      <c r="L8" t="n">
        <v>2.5</v>
      </c>
      <c r="M8" t="n">
        <v>49</v>
      </c>
      <c r="N8" t="n">
        <v>73.94</v>
      </c>
      <c r="O8" t="n">
        <v>34397.15</v>
      </c>
      <c r="P8" t="n">
        <v>173.44</v>
      </c>
      <c r="Q8" t="n">
        <v>446.35</v>
      </c>
      <c r="R8" t="n">
        <v>78.19</v>
      </c>
      <c r="S8" t="n">
        <v>28.73</v>
      </c>
      <c r="T8" t="n">
        <v>23845.34</v>
      </c>
      <c r="U8" t="n">
        <v>0.37</v>
      </c>
      <c r="V8" t="n">
        <v>0.8</v>
      </c>
      <c r="W8" t="n">
        <v>0.15</v>
      </c>
      <c r="X8" t="n">
        <v>1.45</v>
      </c>
      <c r="Y8" t="n">
        <v>1</v>
      </c>
      <c r="Z8" t="n">
        <v>10</v>
      </c>
      <c r="AA8" t="n">
        <v>199.7280259563559</v>
      </c>
      <c r="AB8" t="n">
        <v>273.2766964919895</v>
      </c>
      <c r="AC8" t="n">
        <v>247.1955521251265</v>
      </c>
      <c r="AD8" t="n">
        <v>199728.0259563559</v>
      </c>
      <c r="AE8" t="n">
        <v>273276.6964919895</v>
      </c>
      <c r="AF8" t="n">
        <v>5.152685109413994e-06</v>
      </c>
      <c r="AG8" t="n">
        <v>6.068672839506173</v>
      </c>
      <c r="AH8" t="n">
        <v>247195.5521251265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6.5281</v>
      </c>
      <c r="E9" t="n">
        <v>15.32</v>
      </c>
      <c r="F9" t="n">
        <v>10.02</v>
      </c>
      <c r="G9" t="n">
        <v>13.06</v>
      </c>
      <c r="H9" t="n">
        <v>0.18</v>
      </c>
      <c r="I9" t="n">
        <v>46</v>
      </c>
      <c r="J9" t="n">
        <v>277.48</v>
      </c>
      <c r="K9" t="n">
        <v>60.56</v>
      </c>
      <c r="L9" t="n">
        <v>2.75</v>
      </c>
      <c r="M9" t="n">
        <v>44</v>
      </c>
      <c r="N9" t="n">
        <v>74.18000000000001</v>
      </c>
      <c r="O9" t="n">
        <v>34457.31</v>
      </c>
      <c r="P9" t="n">
        <v>170.51</v>
      </c>
      <c r="Q9" t="n">
        <v>446.34</v>
      </c>
      <c r="R9" t="n">
        <v>72.76000000000001</v>
      </c>
      <c r="S9" t="n">
        <v>28.73</v>
      </c>
      <c r="T9" t="n">
        <v>21153.31</v>
      </c>
      <c r="U9" t="n">
        <v>0.39</v>
      </c>
      <c r="V9" t="n">
        <v>0.8100000000000001</v>
      </c>
      <c r="W9" t="n">
        <v>0.15</v>
      </c>
      <c r="X9" t="n">
        <v>1.29</v>
      </c>
      <c r="Y9" t="n">
        <v>1</v>
      </c>
      <c r="Z9" t="n">
        <v>10</v>
      </c>
      <c r="AA9" t="n">
        <v>185.038144474539</v>
      </c>
      <c r="AB9" t="n">
        <v>253.1773525767454</v>
      </c>
      <c r="AC9" t="n">
        <v>229.0144613835406</v>
      </c>
      <c r="AD9" t="n">
        <v>185038.144474539</v>
      </c>
      <c r="AE9" t="n">
        <v>253177.3525767454</v>
      </c>
      <c r="AF9" t="n">
        <v>5.292286483859956e-06</v>
      </c>
      <c r="AG9" t="n">
        <v>5.910493827160495</v>
      </c>
      <c r="AH9" t="n">
        <v>229014.4613835406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6.6724</v>
      </c>
      <c r="E10" t="n">
        <v>14.99</v>
      </c>
      <c r="F10" t="n">
        <v>9.890000000000001</v>
      </c>
      <c r="G10" t="n">
        <v>14.13</v>
      </c>
      <c r="H10" t="n">
        <v>0.19</v>
      </c>
      <c r="I10" t="n">
        <v>42</v>
      </c>
      <c r="J10" t="n">
        <v>277.97</v>
      </c>
      <c r="K10" t="n">
        <v>60.56</v>
      </c>
      <c r="L10" t="n">
        <v>3</v>
      </c>
      <c r="M10" t="n">
        <v>40</v>
      </c>
      <c r="N10" t="n">
        <v>74.42</v>
      </c>
      <c r="O10" t="n">
        <v>34517.57</v>
      </c>
      <c r="P10" t="n">
        <v>168.2</v>
      </c>
      <c r="Q10" t="n">
        <v>446.34</v>
      </c>
      <c r="R10" t="n">
        <v>68.64</v>
      </c>
      <c r="S10" t="n">
        <v>28.73</v>
      </c>
      <c r="T10" t="n">
        <v>19117.41</v>
      </c>
      <c r="U10" t="n">
        <v>0.42</v>
      </c>
      <c r="V10" t="n">
        <v>0.82</v>
      </c>
      <c r="W10" t="n">
        <v>0.15</v>
      </c>
      <c r="X10" t="n">
        <v>1.17</v>
      </c>
      <c r="Y10" t="n">
        <v>1</v>
      </c>
      <c r="Z10" t="n">
        <v>10</v>
      </c>
      <c r="AA10" t="n">
        <v>182.1057057518146</v>
      </c>
      <c r="AB10" t="n">
        <v>249.16506054625</v>
      </c>
      <c r="AC10" t="n">
        <v>225.3850968731472</v>
      </c>
      <c r="AD10" t="n">
        <v>182105.7057518146</v>
      </c>
      <c r="AE10" t="n">
        <v>249165.06054625</v>
      </c>
      <c r="AF10" t="n">
        <v>5.409269517150039e-06</v>
      </c>
      <c r="AG10" t="n">
        <v>5.78317901234568</v>
      </c>
      <c r="AH10" t="n">
        <v>225385.0968731472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6.8232</v>
      </c>
      <c r="E11" t="n">
        <v>14.66</v>
      </c>
      <c r="F11" t="n">
        <v>9.77</v>
      </c>
      <c r="G11" t="n">
        <v>15.43</v>
      </c>
      <c r="H11" t="n">
        <v>0.21</v>
      </c>
      <c r="I11" t="n">
        <v>38</v>
      </c>
      <c r="J11" t="n">
        <v>278.46</v>
      </c>
      <c r="K11" t="n">
        <v>60.56</v>
      </c>
      <c r="L11" t="n">
        <v>3.25</v>
      </c>
      <c r="M11" t="n">
        <v>36</v>
      </c>
      <c r="N11" t="n">
        <v>74.66</v>
      </c>
      <c r="O11" t="n">
        <v>34577.92</v>
      </c>
      <c r="P11" t="n">
        <v>165.85</v>
      </c>
      <c r="Q11" t="n">
        <v>446.43</v>
      </c>
      <c r="R11" t="n">
        <v>64.73</v>
      </c>
      <c r="S11" t="n">
        <v>28.73</v>
      </c>
      <c r="T11" t="n">
        <v>17181.04</v>
      </c>
      <c r="U11" t="n">
        <v>0.44</v>
      </c>
      <c r="V11" t="n">
        <v>0.83</v>
      </c>
      <c r="W11" t="n">
        <v>0.14</v>
      </c>
      <c r="X11" t="n">
        <v>1.05</v>
      </c>
      <c r="Y11" t="n">
        <v>1</v>
      </c>
      <c r="Z11" t="n">
        <v>10</v>
      </c>
      <c r="AA11" t="n">
        <v>179.2285737920354</v>
      </c>
      <c r="AB11" t="n">
        <v>245.2284416687782</v>
      </c>
      <c r="AC11" t="n">
        <v>221.8241833762607</v>
      </c>
      <c r="AD11" t="n">
        <v>179228.5737920354</v>
      </c>
      <c r="AE11" t="n">
        <v>245228.4416687782</v>
      </c>
      <c r="AF11" t="n">
        <v>5.531522056444181e-06</v>
      </c>
      <c r="AG11" t="n">
        <v>5.655864197530864</v>
      </c>
      <c r="AH11" t="n">
        <v>221824.1833762607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6.9359</v>
      </c>
      <c r="E12" t="n">
        <v>14.42</v>
      </c>
      <c r="F12" t="n">
        <v>9.69</v>
      </c>
      <c r="G12" t="n">
        <v>16.61</v>
      </c>
      <c r="H12" t="n">
        <v>0.22</v>
      </c>
      <c r="I12" t="n">
        <v>35</v>
      </c>
      <c r="J12" t="n">
        <v>278.95</v>
      </c>
      <c r="K12" t="n">
        <v>60.56</v>
      </c>
      <c r="L12" t="n">
        <v>3.5</v>
      </c>
      <c r="M12" t="n">
        <v>33</v>
      </c>
      <c r="N12" t="n">
        <v>74.90000000000001</v>
      </c>
      <c r="O12" t="n">
        <v>34638.36</v>
      </c>
      <c r="P12" t="n">
        <v>164.17</v>
      </c>
      <c r="Q12" t="n">
        <v>446.28</v>
      </c>
      <c r="R12" t="n">
        <v>62.08</v>
      </c>
      <c r="S12" t="n">
        <v>28.73</v>
      </c>
      <c r="T12" t="n">
        <v>15870.48</v>
      </c>
      <c r="U12" t="n">
        <v>0.46</v>
      </c>
      <c r="V12" t="n">
        <v>0.84</v>
      </c>
      <c r="W12" t="n">
        <v>0.14</v>
      </c>
      <c r="X12" t="n">
        <v>0.97</v>
      </c>
      <c r="Y12" t="n">
        <v>1</v>
      </c>
      <c r="Z12" t="n">
        <v>10</v>
      </c>
      <c r="AA12" t="n">
        <v>177.2059543227518</v>
      </c>
      <c r="AB12" t="n">
        <v>242.4610044792325</v>
      </c>
      <c r="AC12" t="n">
        <v>219.3208665079619</v>
      </c>
      <c r="AD12" t="n">
        <v>177205.9543227518</v>
      </c>
      <c r="AE12" t="n">
        <v>242461.0044792325</v>
      </c>
      <c r="AF12" t="n">
        <v>5.622887183622229e-06</v>
      </c>
      <c r="AG12" t="n">
        <v>5.563271604938271</v>
      </c>
      <c r="AH12" t="n">
        <v>219320.8665079619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7.0189</v>
      </c>
      <c r="E13" t="n">
        <v>14.25</v>
      </c>
      <c r="F13" t="n">
        <v>9.619999999999999</v>
      </c>
      <c r="G13" t="n">
        <v>17.5</v>
      </c>
      <c r="H13" t="n">
        <v>0.24</v>
      </c>
      <c r="I13" t="n">
        <v>33</v>
      </c>
      <c r="J13" t="n">
        <v>279.44</v>
      </c>
      <c r="K13" t="n">
        <v>60.56</v>
      </c>
      <c r="L13" t="n">
        <v>3.75</v>
      </c>
      <c r="M13" t="n">
        <v>31</v>
      </c>
      <c r="N13" t="n">
        <v>75.14</v>
      </c>
      <c r="O13" t="n">
        <v>34698.9</v>
      </c>
      <c r="P13" t="n">
        <v>162.81</v>
      </c>
      <c r="Q13" t="n">
        <v>446.3</v>
      </c>
      <c r="R13" t="n">
        <v>59.92</v>
      </c>
      <c r="S13" t="n">
        <v>28.73</v>
      </c>
      <c r="T13" t="n">
        <v>14798.12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175.523159325938</v>
      </c>
      <c r="AB13" t="n">
        <v>240.1585301249173</v>
      </c>
      <c r="AC13" t="n">
        <v>217.2381370744788</v>
      </c>
      <c r="AD13" t="n">
        <v>175523.159325938</v>
      </c>
      <c r="AE13" t="n">
        <v>240158.5301249173</v>
      </c>
      <c r="AF13" t="n">
        <v>5.690174721827889e-06</v>
      </c>
      <c r="AG13" t="n">
        <v>5.497685185185186</v>
      </c>
      <c r="AH13" t="n">
        <v>217238.1370744788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7.1464</v>
      </c>
      <c r="E14" t="n">
        <v>13.99</v>
      </c>
      <c r="F14" t="n">
        <v>9.529999999999999</v>
      </c>
      <c r="G14" t="n">
        <v>19.05</v>
      </c>
      <c r="H14" t="n">
        <v>0.25</v>
      </c>
      <c r="I14" t="n">
        <v>30</v>
      </c>
      <c r="J14" t="n">
        <v>279.94</v>
      </c>
      <c r="K14" t="n">
        <v>60.56</v>
      </c>
      <c r="L14" t="n">
        <v>4</v>
      </c>
      <c r="M14" t="n">
        <v>28</v>
      </c>
      <c r="N14" t="n">
        <v>75.38</v>
      </c>
      <c r="O14" t="n">
        <v>34759.54</v>
      </c>
      <c r="P14" t="n">
        <v>160.91</v>
      </c>
      <c r="Q14" t="n">
        <v>446.37</v>
      </c>
      <c r="R14" t="n">
        <v>56.61</v>
      </c>
      <c r="S14" t="n">
        <v>28.73</v>
      </c>
      <c r="T14" t="n">
        <v>13158.69</v>
      </c>
      <c r="U14" t="n">
        <v>0.51</v>
      </c>
      <c r="V14" t="n">
        <v>0.86</v>
      </c>
      <c r="W14" t="n">
        <v>0.13</v>
      </c>
      <c r="X14" t="n">
        <v>0.8</v>
      </c>
      <c r="Y14" t="n">
        <v>1</v>
      </c>
      <c r="Z14" t="n">
        <v>10</v>
      </c>
      <c r="AA14" t="n">
        <v>173.3665808181449</v>
      </c>
      <c r="AB14" t="n">
        <v>237.2078042690273</v>
      </c>
      <c r="AC14" t="n">
        <v>214.5690243529042</v>
      </c>
      <c r="AD14" t="n">
        <v>173366.5808181449</v>
      </c>
      <c r="AE14" t="n">
        <v>237207.8042690273</v>
      </c>
      <c r="AF14" t="n">
        <v>5.793538108830562e-06</v>
      </c>
      <c r="AG14" t="n">
        <v>5.397376543209877</v>
      </c>
      <c r="AH14" t="n">
        <v>214569.0243529042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7.2751</v>
      </c>
      <c r="E15" t="n">
        <v>13.75</v>
      </c>
      <c r="F15" t="n">
        <v>9.380000000000001</v>
      </c>
      <c r="G15" t="n">
        <v>20.1</v>
      </c>
      <c r="H15" t="n">
        <v>0.27</v>
      </c>
      <c r="I15" t="n">
        <v>28</v>
      </c>
      <c r="J15" t="n">
        <v>280.43</v>
      </c>
      <c r="K15" t="n">
        <v>60.56</v>
      </c>
      <c r="L15" t="n">
        <v>4.25</v>
      </c>
      <c r="M15" t="n">
        <v>26</v>
      </c>
      <c r="N15" t="n">
        <v>75.62</v>
      </c>
      <c r="O15" t="n">
        <v>34820.27</v>
      </c>
      <c r="P15" t="n">
        <v>158.18</v>
      </c>
      <c r="Q15" t="n">
        <v>446.3</v>
      </c>
      <c r="R15" t="n">
        <v>51.75</v>
      </c>
      <c r="S15" t="n">
        <v>28.73</v>
      </c>
      <c r="T15" t="n">
        <v>10738.66</v>
      </c>
      <c r="U15" t="n">
        <v>0.5600000000000001</v>
      </c>
      <c r="V15" t="n">
        <v>0.87</v>
      </c>
      <c r="W15" t="n">
        <v>0.13</v>
      </c>
      <c r="X15" t="n">
        <v>0.66</v>
      </c>
      <c r="Y15" t="n">
        <v>1</v>
      </c>
      <c r="Z15" t="n">
        <v>10</v>
      </c>
      <c r="AA15" t="n">
        <v>170.8838692860347</v>
      </c>
      <c r="AB15" t="n">
        <v>233.8108488212932</v>
      </c>
      <c r="AC15" t="n">
        <v>211.4962695654439</v>
      </c>
      <c r="AD15" t="n">
        <v>170883.8692860347</v>
      </c>
      <c r="AE15" t="n">
        <v>233810.8488212932</v>
      </c>
      <c r="AF15" t="n">
        <v>5.897874327710907e-06</v>
      </c>
      <c r="AG15" t="n">
        <v>5.304783950617284</v>
      </c>
      <c r="AH15" t="n">
        <v>211496.2695654439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7.3107</v>
      </c>
      <c r="E16" t="n">
        <v>13.68</v>
      </c>
      <c r="F16" t="n">
        <v>9.369999999999999</v>
      </c>
      <c r="G16" t="n">
        <v>20.82</v>
      </c>
      <c r="H16" t="n">
        <v>0.29</v>
      </c>
      <c r="I16" t="n">
        <v>27</v>
      </c>
      <c r="J16" t="n">
        <v>280.92</v>
      </c>
      <c r="K16" t="n">
        <v>60.56</v>
      </c>
      <c r="L16" t="n">
        <v>4.5</v>
      </c>
      <c r="M16" t="n">
        <v>25</v>
      </c>
      <c r="N16" t="n">
        <v>75.87</v>
      </c>
      <c r="O16" t="n">
        <v>34881.09</v>
      </c>
      <c r="P16" t="n">
        <v>157.57</v>
      </c>
      <c r="Q16" t="n">
        <v>446.38</v>
      </c>
      <c r="R16" t="n">
        <v>51.88</v>
      </c>
      <c r="S16" t="n">
        <v>28.73</v>
      </c>
      <c r="T16" t="n">
        <v>10809.15</v>
      </c>
      <c r="U16" t="n">
        <v>0.55</v>
      </c>
      <c r="V16" t="n">
        <v>0.87</v>
      </c>
      <c r="W16" t="n">
        <v>0.11</v>
      </c>
      <c r="X16" t="n">
        <v>0.65</v>
      </c>
      <c r="Y16" t="n">
        <v>1</v>
      </c>
      <c r="Z16" t="n">
        <v>10</v>
      </c>
      <c r="AA16" t="n">
        <v>159.5293590051971</v>
      </c>
      <c r="AB16" t="n">
        <v>218.2751069294189</v>
      </c>
      <c r="AC16" t="n">
        <v>197.4432370751744</v>
      </c>
      <c r="AD16" t="n">
        <v>159529.3590051971</v>
      </c>
      <c r="AE16" t="n">
        <v>218275.1069294189</v>
      </c>
      <c r="AF16" t="n">
        <v>5.926735006748515e-06</v>
      </c>
      <c r="AG16" t="n">
        <v>5.277777777777778</v>
      </c>
      <c r="AH16" t="n">
        <v>197443.2370751744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7.2509</v>
      </c>
      <c r="E17" t="n">
        <v>13.79</v>
      </c>
      <c r="F17" t="n">
        <v>9.529999999999999</v>
      </c>
      <c r="G17" t="n">
        <v>22</v>
      </c>
      <c r="H17" t="n">
        <v>0.3</v>
      </c>
      <c r="I17" t="n">
        <v>26</v>
      </c>
      <c r="J17" t="n">
        <v>281.41</v>
      </c>
      <c r="K17" t="n">
        <v>60.56</v>
      </c>
      <c r="L17" t="n">
        <v>4.75</v>
      </c>
      <c r="M17" t="n">
        <v>24</v>
      </c>
      <c r="N17" t="n">
        <v>76.11</v>
      </c>
      <c r="O17" t="n">
        <v>34942.02</v>
      </c>
      <c r="P17" t="n">
        <v>160.26</v>
      </c>
      <c r="Q17" t="n">
        <v>446.29</v>
      </c>
      <c r="R17" t="n">
        <v>57.3</v>
      </c>
      <c r="S17" t="n">
        <v>28.73</v>
      </c>
      <c r="T17" t="n">
        <v>13526.84</v>
      </c>
      <c r="U17" t="n">
        <v>0.5</v>
      </c>
      <c r="V17" t="n">
        <v>0.85</v>
      </c>
      <c r="W17" t="n">
        <v>0.13</v>
      </c>
      <c r="X17" t="n">
        <v>0.8100000000000001</v>
      </c>
      <c r="Y17" t="n">
        <v>1</v>
      </c>
      <c r="Z17" t="n">
        <v>10</v>
      </c>
      <c r="AA17" t="n">
        <v>172.0989774733192</v>
      </c>
      <c r="AB17" t="n">
        <v>235.4734134499249</v>
      </c>
      <c r="AC17" t="n">
        <v>213.0001613593436</v>
      </c>
      <c r="AD17" t="n">
        <v>172098.9774733192</v>
      </c>
      <c r="AE17" t="n">
        <v>235473.4134499249</v>
      </c>
      <c r="AF17" t="n">
        <v>5.878255551511183e-06</v>
      </c>
      <c r="AG17" t="n">
        <v>5.320216049382716</v>
      </c>
      <c r="AH17" t="n">
        <v>213000.1613593436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7.3784</v>
      </c>
      <c r="E18" t="n">
        <v>13.55</v>
      </c>
      <c r="F18" t="n">
        <v>9.4</v>
      </c>
      <c r="G18" t="n">
        <v>23.5</v>
      </c>
      <c r="H18" t="n">
        <v>0.32</v>
      </c>
      <c r="I18" t="n">
        <v>24</v>
      </c>
      <c r="J18" t="n">
        <v>281.91</v>
      </c>
      <c r="K18" t="n">
        <v>60.56</v>
      </c>
      <c r="L18" t="n">
        <v>5</v>
      </c>
      <c r="M18" t="n">
        <v>22</v>
      </c>
      <c r="N18" t="n">
        <v>76.34999999999999</v>
      </c>
      <c r="O18" t="n">
        <v>35003.04</v>
      </c>
      <c r="P18" t="n">
        <v>157.84</v>
      </c>
      <c r="Q18" t="n">
        <v>446.32</v>
      </c>
      <c r="R18" t="n">
        <v>52.83</v>
      </c>
      <c r="S18" t="n">
        <v>28.73</v>
      </c>
      <c r="T18" t="n">
        <v>11299.18</v>
      </c>
      <c r="U18" t="n">
        <v>0.54</v>
      </c>
      <c r="V18" t="n">
        <v>0.87</v>
      </c>
      <c r="W18" t="n">
        <v>0.12</v>
      </c>
      <c r="X18" t="n">
        <v>0.68</v>
      </c>
      <c r="Y18" t="n">
        <v>1</v>
      </c>
      <c r="Z18" t="n">
        <v>10</v>
      </c>
      <c r="AA18" t="n">
        <v>159.0330909031641</v>
      </c>
      <c r="AB18" t="n">
        <v>217.5960910184143</v>
      </c>
      <c r="AC18" t="n">
        <v>196.829025489711</v>
      </c>
      <c r="AD18" t="n">
        <v>159033.0909031641</v>
      </c>
      <c r="AE18" t="n">
        <v>217596.0910184143</v>
      </c>
      <c r="AF18" t="n">
        <v>5.981618938513856e-06</v>
      </c>
      <c r="AG18" t="n">
        <v>5.227623456790123</v>
      </c>
      <c r="AH18" t="n">
        <v>196829.025489711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7.4199</v>
      </c>
      <c r="E19" t="n">
        <v>13.48</v>
      </c>
      <c r="F19" t="n">
        <v>9.380000000000001</v>
      </c>
      <c r="G19" t="n">
        <v>24.46</v>
      </c>
      <c r="H19" t="n">
        <v>0.33</v>
      </c>
      <c r="I19" t="n">
        <v>23</v>
      </c>
      <c r="J19" t="n">
        <v>282.4</v>
      </c>
      <c r="K19" t="n">
        <v>60.56</v>
      </c>
      <c r="L19" t="n">
        <v>5.25</v>
      </c>
      <c r="M19" t="n">
        <v>21</v>
      </c>
      <c r="N19" t="n">
        <v>76.59999999999999</v>
      </c>
      <c r="O19" t="n">
        <v>35064.15</v>
      </c>
      <c r="P19" t="n">
        <v>157.24</v>
      </c>
      <c r="Q19" t="n">
        <v>446.29</v>
      </c>
      <c r="R19" t="n">
        <v>52.09</v>
      </c>
      <c r="S19" t="n">
        <v>28.73</v>
      </c>
      <c r="T19" t="n">
        <v>10935.59</v>
      </c>
      <c r="U19" t="n">
        <v>0.55</v>
      </c>
      <c r="V19" t="n">
        <v>0.87</v>
      </c>
      <c r="W19" t="n">
        <v>0.12</v>
      </c>
      <c r="X19" t="n">
        <v>0.65</v>
      </c>
      <c r="Y19" t="n">
        <v>1</v>
      </c>
      <c r="Z19" t="n">
        <v>10</v>
      </c>
      <c r="AA19" t="n">
        <v>158.4122356043662</v>
      </c>
      <c r="AB19" t="n">
        <v>216.7466094083967</v>
      </c>
      <c r="AC19" t="n">
        <v>196.0606172122983</v>
      </c>
      <c r="AD19" t="n">
        <v>158412.2356043662</v>
      </c>
      <c r="AE19" t="n">
        <v>216746.6094083967</v>
      </c>
      <c r="AF19" t="n">
        <v>6.015262707616687e-06</v>
      </c>
      <c r="AG19" t="n">
        <v>5.200617283950617</v>
      </c>
      <c r="AH19" t="n">
        <v>196060.6172122983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7.465</v>
      </c>
      <c r="E20" t="n">
        <v>13.4</v>
      </c>
      <c r="F20" t="n">
        <v>9.35</v>
      </c>
      <c r="G20" t="n">
        <v>25.49</v>
      </c>
      <c r="H20" t="n">
        <v>0.35</v>
      </c>
      <c r="I20" t="n">
        <v>22</v>
      </c>
      <c r="J20" t="n">
        <v>282.9</v>
      </c>
      <c r="K20" t="n">
        <v>60.56</v>
      </c>
      <c r="L20" t="n">
        <v>5.5</v>
      </c>
      <c r="M20" t="n">
        <v>20</v>
      </c>
      <c r="N20" t="n">
        <v>76.84999999999999</v>
      </c>
      <c r="O20" t="n">
        <v>35125.37</v>
      </c>
      <c r="P20" t="n">
        <v>156.39</v>
      </c>
      <c r="Q20" t="n">
        <v>446.28</v>
      </c>
      <c r="R20" t="n">
        <v>51.12</v>
      </c>
      <c r="S20" t="n">
        <v>28.73</v>
      </c>
      <c r="T20" t="n">
        <v>10453.73</v>
      </c>
      <c r="U20" t="n">
        <v>0.5600000000000001</v>
      </c>
      <c r="V20" t="n">
        <v>0.87</v>
      </c>
      <c r="W20" t="n">
        <v>0.11</v>
      </c>
      <c r="X20" t="n">
        <v>0.63</v>
      </c>
      <c r="Y20" t="n">
        <v>1</v>
      </c>
      <c r="Z20" t="n">
        <v>10</v>
      </c>
      <c r="AA20" t="n">
        <v>157.6658945929984</v>
      </c>
      <c r="AB20" t="n">
        <v>215.7254327104021</v>
      </c>
      <c r="AC20" t="n">
        <v>195.1369001851295</v>
      </c>
      <c r="AD20" t="n">
        <v>157665.8945929984</v>
      </c>
      <c r="AE20" t="n">
        <v>215725.4327104021</v>
      </c>
      <c r="AF20" t="n">
        <v>6.051824972352533e-06</v>
      </c>
      <c r="AG20" t="n">
        <v>5.169753086419753</v>
      </c>
      <c r="AH20" t="n">
        <v>195136.9001851295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7.5185</v>
      </c>
      <c r="E21" t="n">
        <v>13.3</v>
      </c>
      <c r="F21" t="n">
        <v>9.300000000000001</v>
      </c>
      <c r="G21" t="n">
        <v>26.58</v>
      </c>
      <c r="H21" t="n">
        <v>0.36</v>
      </c>
      <c r="I21" t="n">
        <v>21</v>
      </c>
      <c r="J21" t="n">
        <v>283.4</v>
      </c>
      <c r="K21" t="n">
        <v>60.56</v>
      </c>
      <c r="L21" t="n">
        <v>5.75</v>
      </c>
      <c r="M21" t="n">
        <v>19</v>
      </c>
      <c r="N21" t="n">
        <v>77.09</v>
      </c>
      <c r="O21" t="n">
        <v>35186.68</v>
      </c>
      <c r="P21" t="n">
        <v>155.5</v>
      </c>
      <c r="Q21" t="n">
        <v>446.28</v>
      </c>
      <c r="R21" t="n">
        <v>49.63</v>
      </c>
      <c r="S21" t="n">
        <v>28.73</v>
      </c>
      <c r="T21" t="n">
        <v>9716.030000000001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156.803693573411</v>
      </c>
      <c r="AB21" t="n">
        <v>214.5457312377789</v>
      </c>
      <c r="AC21" t="n">
        <v>194.0697877653316</v>
      </c>
      <c r="AD21" t="n">
        <v>156803.693573411</v>
      </c>
      <c r="AE21" t="n">
        <v>214545.7312377788</v>
      </c>
      <c r="AF21" t="n">
        <v>6.095197060232087e-06</v>
      </c>
      <c r="AG21" t="n">
        <v>5.131172839506173</v>
      </c>
      <c r="AH21" t="n">
        <v>194069.7877653316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7.5676</v>
      </c>
      <c r="E22" t="n">
        <v>13.21</v>
      </c>
      <c r="F22" t="n">
        <v>9.27</v>
      </c>
      <c r="G22" t="n">
        <v>27.81</v>
      </c>
      <c r="H22" t="n">
        <v>0.38</v>
      </c>
      <c r="I22" t="n">
        <v>20</v>
      </c>
      <c r="J22" t="n">
        <v>283.9</v>
      </c>
      <c r="K22" t="n">
        <v>60.56</v>
      </c>
      <c r="L22" t="n">
        <v>6</v>
      </c>
      <c r="M22" t="n">
        <v>18</v>
      </c>
      <c r="N22" t="n">
        <v>77.34</v>
      </c>
      <c r="O22" t="n">
        <v>35248.1</v>
      </c>
      <c r="P22" t="n">
        <v>154.82</v>
      </c>
      <c r="Q22" t="n">
        <v>446.28</v>
      </c>
      <c r="R22" t="n">
        <v>48.59</v>
      </c>
      <c r="S22" t="n">
        <v>28.73</v>
      </c>
      <c r="T22" t="n">
        <v>9201.23</v>
      </c>
      <c r="U22" t="n">
        <v>0.59</v>
      </c>
      <c r="V22" t="n">
        <v>0.88</v>
      </c>
      <c r="W22" t="n">
        <v>0.11</v>
      </c>
      <c r="X22" t="n">
        <v>0.55</v>
      </c>
      <c r="Y22" t="n">
        <v>1</v>
      </c>
      <c r="Z22" t="n">
        <v>10</v>
      </c>
      <c r="AA22" t="n">
        <v>156.0959032834482</v>
      </c>
      <c r="AB22" t="n">
        <v>213.5773013375485</v>
      </c>
      <c r="AC22" t="n">
        <v>193.193783455579</v>
      </c>
      <c r="AD22" t="n">
        <v>156095.9032834482</v>
      </c>
      <c r="AE22" t="n">
        <v>213577.3013375485</v>
      </c>
      <c r="AF22" t="n">
        <v>6.135002097893507e-06</v>
      </c>
      <c r="AG22" t="n">
        <v>5.096450617283951</v>
      </c>
      <c r="AH22" t="n">
        <v>193193.783455579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7.6178</v>
      </c>
      <c r="E23" t="n">
        <v>13.13</v>
      </c>
      <c r="F23" t="n">
        <v>9.23</v>
      </c>
      <c r="G23" t="n">
        <v>29.16</v>
      </c>
      <c r="H23" t="n">
        <v>0.39</v>
      </c>
      <c r="I23" t="n">
        <v>19</v>
      </c>
      <c r="J23" t="n">
        <v>284.4</v>
      </c>
      <c r="K23" t="n">
        <v>60.56</v>
      </c>
      <c r="L23" t="n">
        <v>6.25</v>
      </c>
      <c r="M23" t="n">
        <v>17</v>
      </c>
      <c r="N23" t="n">
        <v>77.59</v>
      </c>
      <c r="O23" t="n">
        <v>35309.61</v>
      </c>
      <c r="P23" t="n">
        <v>153.94</v>
      </c>
      <c r="Q23" t="n">
        <v>446.3</v>
      </c>
      <c r="R23" t="n">
        <v>47.37</v>
      </c>
      <c r="S23" t="n">
        <v>28.73</v>
      </c>
      <c r="T23" t="n">
        <v>8593.16</v>
      </c>
      <c r="U23" t="n">
        <v>0.61</v>
      </c>
      <c r="V23" t="n">
        <v>0.88</v>
      </c>
      <c r="W23" t="n">
        <v>0.11</v>
      </c>
      <c r="X23" t="n">
        <v>0.51</v>
      </c>
      <c r="Y23" t="n">
        <v>1</v>
      </c>
      <c r="Z23" t="n">
        <v>10</v>
      </c>
      <c r="AA23" t="n">
        <v>155.3060833253229</v>
      </c>
      <c r="AB23" t="n">
        <v>212.4966348264446</v>
      </c>
      <c r="AC23" t="n">
        <v>192.2162542395695</v>
      </c>
      <c r="AD23" t="n">
        <v>155306.0833253229</v>
      </c>
      <c r="AE23" t="n">
        <v>212496.6348264446</v>
      </c>
      <c r="AF23" t="n">
        <v>6.175698898109462e-06</v>
      </c>
      <c r="AG23" t="n">
        <v>5.065586419753086</v>
      </c>
      <c r="AH23" t="n">
        <v>192216.2542395695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7.657</v>
      </c>
      <c r="E24" t="n">
        <v>13.06</v>
      </c>
      <c r="F24" t="n">
        <v>9.220000000000001</v>
      </c>
      <c r="G24" t="n">
        <v>30.73</v>
      </c>
      <c r="H24" t="n">
        <v>0.41</v>
      </c>
      <c r="I24" t="n">
        <v>18</v>
      </c>
      <c r="J24" t="n">
        <v>284.89</v>
      </c>
      <c r="K24" t="n">
        <v>60.56</v>
      </c>
      <c r="L24" t="n">
        <v>6.5</v>
      </c>
      <c r="M24" t="n">
        <v>16</v>
      </c>
      <c r="N24" t="n">
        <v>77.84</v>
      </c>
      <c r="O24" t="n">
        <v>35371.22</v>
      </c>
      <c r="P24" t="n">
        <v>153.3</v>
      </c>
      <c r="Q24" t="n">
        <v>446.31</v>
      </c>
      <c r="R24" t="n">
        <v>46.79</v>
      </c>
      <c r="S24" t="n">
        <v>28.73</v>
      </c>
      <c r="T24" t="n">
        <v>8312.290000000001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154.7498054526825</v>
      </c>
      <c r="AB24" t="n">
        <v>211.7355108998507</v>
      </c>
      <c r="AC24" t="n">
        <v>191.5277709122854</v>
      </c>
      <c r="AD24" t="n">
        <v>154749.8054526825</v>
      </c>
      <c r="AE24" t="n">
        <v>211735.5108998507</v>
      </c>
      <c r="AF24" t="n">
        <v>6.207478072780087e-06</v>
      </c>
      <c r="AG24" t="n">
        <v>5.038580246913581</v>
      </c>
      <c r="AH24" t="n">
        <v>191527.7709122854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7.6633</v>
      </c>
      <c r="E25" t="n">
        <v>13.05</v>
      </c>
      <c r="F25" t="n">
        <v>9.210000000000001</v>
      </c>
      <c r="G25" t="n">
        <v>30.69</v>
      </c>
      <c r="H25" t="n">
        <v>0.42</v>
      </c>
      <c r="I25" t="n">
        <v>18</v>
      </c>
      <c r="J25" t="n">
        <v>285.39</v>
      </c>
      <c r="K25" t="n">
        <v>60.56</v>
      </c>
      <c r="L25" t="n">
        <v>6.75</v>
      </c>
      <c r="M25" t="n">
        <v>16</v>
      </c>
      <c r="N25" t="n">
        <v>78.09</v>
      </c>
      <c r="O25" t="n">
        <v>35432.93</v>
      </c>
      <c r="P25" t="n">
        <v>152.99</v>
      </c>
      <c r="Q25" t="n">
        <v>446.31</v>
      </c>
      <c r="R25" t="n">
        <v>46.57</v>
      </c>
      <c r="S25" t="n">
        <v>28.73</v>
      </c>
      <c r="T25" t="n">
        <v>8200.73</v>
      </c>
      <c r="U25" t="n">
        <v>0.62</v>
      </c>
      <c r="V25" t="n">
        <v>0.88</v>
      </c>
      <c r="W25" t="n">
        <v>0.11</v>
      </c>
      <c r="X25" t="n">
        <v>0.49</v>
      </c>
      <c r="Y25" t="n">
        <v>1</v>
      </c>
      <c r="Z25" t="n">
        <v>10</v>
      </c>
      <c r="AA25" t="n">
        <v>154.5804033361321</v>
      </c>
      <c r="AB25" t="n">
        <v>211.5037274504926</v>
      </c>
      <c r="AC25" t="n">
        <v>191.3181085500239</v>
      </c>
      <c r="AD25" t="n">
        <v>154580.4033361321</v>
      </c>
      <c r="AE25" t="n">
        <v>211503.7274504926</v>
      </c>
      <c r="AF25" t="n">
        <v>6.212585440137866e-06</v>
      </c>
      <c r="AG25" t="n">
        <v>5.034722222222223</v>
      </c>
      <c r="AH25" t="n">
        <v>191318.1085500239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7.7136</v>
      </c>
      <c r="E26" t="n">
        <v>12.96</v>
      </c>
      <c r="F26" t="n">
        <v>9.18</v>
      </c>
      <c r="G26" t="n">
        <v>32.38</v>
      </c>
      <c r="H26" t="n">
        <v>0.44</v>
      </c>
      <c r="I26" t="n">
        <v>17</v>
      </c>
      <c r="J26" t="n">
        <v>285.9</v>
      </c>
      <c r="K26" t="n">
        <v>60.56</v>
      </c>
      <c r="L26" t="n">
        <v>7</v>
      </c>
      <c r="M26" t="n">
        <v>15</v>
      </c>
      <c r="N26" t="n">
        <v>78.34</v>
      </c>
      <c r="O26" t="n">
        <v>35494.74</v>
      </c>
      <c r="P26" t="n">
        <v>152.13</v>
      </c>
      <c r="Q26" t="n">
        <v>446.35</v>
      </c>
      <c r="R26" t="n">
        <v>45.37</v>
      </c>
      <c r="S26" t="n">
        <v>28.73</v>
      </c>
      <c r="T26" t="n">
        <v>7605.36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153.8336229659013</v>
      </c>
      <c r="AB26" t="n">
        <v>210.4819496023185</v>
      </c>
      <c r="AC26" t="n">
        <v>190.393847745605</v>
      </c>
      <c r="AD26" t="n">
        <v>153833.6229659013</v>
      </c>
      <c r="AE26" t="n">
        <v>210481.9496023185</v>
      </c>
      <c r="AF26" t="n">
        <v>6.253363309676959e-06</v>
      </c>
      <c r="AG26" t="n">
        <v>5.000000000000001</v>
      </c>
      <c r="AH26" t="n">
        <v>190393.847745605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7.758</v>
      </c>
      <c r="E27" t="n">
        <v>12.89</v>
      </c>
      <c r="F27" t="n">
        <v>9.15</v>
      </c>
      <c r="G27" t="n">
        <v>34.33</v>
      </c>
      <c r="H27" t="n">
        <v>0.45</v>
      </c>
      <c r="I27" t="n">
        <v>16</v>
      </c>
      <c r="J27" t="n">
        <v>286.4</v>
      </c>
      <c r="K27" t="n">
        <v>60.56</v>
      </c>
      <c r="L27" t="n">
        <v>7.25</v>
      </c>
      <c r="M27" t="n">
        <v>14</v>
      </c>
      <c r="N27" t="n">
        <v>78.59</v>
      </c>
      <c r="O27" t="n">
        <v>35556.78</v>
      </c>
      <c r="P27" t="n">
        <v>151.37</v>
      </c>
      <c r="Q27" t="n">
        <v>446.27</v>
      </c>
      <c r="R27" t="n">
        <v>44.68</v>
      </c>
      <c r="S27" t="n">
        <v>28.73</v>
      </c>
      <c r="T27" t="n">
        <v>7263.59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153.0053426952966</v>
      </c>
      <c r="AB27" t="n">
        <v>209.3486599949312</v>
      </c>
      <c r="AC27" t="n">
        <v>189.3687177077644</v>
      </c>
      <c r="AD27" t="n">
        <v>153005.3426952966</v>
      </c>
      <c r="AE27" t="n">
        <v>209348.6599949312</v>
      </c>
      <c r="AF27" t="n">
        <v>6.289358089150831e-06</v>
      </c>
      <c r="AG27" t="n">
        <v>4.972993827160495</v>
      </c>
      <c r="AH27" t="n">
        <v>189368.7177077644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7.7608</v>
      </c>
      <c r="E28" t="n">
        <v>12.89</v>
      </c>
      <c r="F28" t="n">
        <v>9.15</v>
      </c>
      <c r="G28" t="n">
        <v>34.31</v>
      </c>
      <c r="H28" t="n">
        <v>0.47</v>
      </c>
      <c r="I28" t="n">
        <v>16</v>
      </c>
      <c r="J28" t="n">
        <v>286.9</v>
      </c>
      <c r="K28" t="n">
        <v>60.56</v>
      </c>
      <c r="L28" t="n">
        <v>7.5</v>
      </c>
      <c r="M28" t="n">
        <v>14</v>
      </c>
      <c r="N28" t="n">
        <v>78.84999999999999</v>
      </c>
      <c r="O28" t="n">
        <v>35618.8</v>
      </c>
      <c r="P28" t="n">
        <v>151.35</v>
      </c>
      <c r="Q28" t="n">
        <v>446.36</v>
      </c>
      <c r="R28" t="n">
        <v>44.56</v>
      </c>
      <c r="S28" t="n">
        <v>28.73</v>
      </c>
      <c r="T28" t="n">
        <v>7207.09</v>
      </c>
      <c r="U28" t="n">
        <v>0.64</v>
      </c>
      <c r="V28" t="n">
        <v>0.89</v>
      </c>
      <c r="W28" t="n">
        <v>0.11</v>
      </c>
      <c r="X28" t="n">
        <v>0.43</v>
      </c>
      <c r="Y28" t="n">
        <v>1</v>
      </c>
      <c r="Z28" t="n">
        <v>10</v>
      </c>
      <c r="AA28" t="n">
        <v>152.9761958601032</v>
      </c>
      <c r="AB28" t="n">
        <v>209.308780009152</v>
      </c>
      <c r="AC28" t="n">
        <v>189.3326438118561</v>
      </c>
      <c r="AD28" t="n">
        <v>152976.1958601032</v>
      </c>
      <c r="AE28" t="n">
        <v>209308.780009152</v>
      </c>
      <c r="AF28" t="n">
        <v>6.291628030198734e-06</v>
      </c>
      <c r="AG28" t="n">
        <v>4.972993827160495</v>
      </c>
      <c r="AH28" t="n">
        <v>189332.6438118561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7.8133</v>
      </c>
      <c r="E29" t="n">
        <v>12.8</v>
      </c>
      <c r="F29" t="n">
        <v>9.109999999999999</v>
      </c>
      <c r="G29" t="n">
        <v>36.46</v>
      </c>
      <c r="H29" t="n">
        <v>0.48</v>
      </c>
      <c r="I29" t="n">
        <v>15</v>
      </c>
      <c r="J29" t="n">
        <v>287.41</v>
      </c>
      <c r="K29" t="n">
        <v>60.56</v>
      </c>
      <c r="L29" t="n">
        <v>7.75</v>
      </c>
      <c r="M29" t="n">
        <v>13</v>
      </c>
      <c r="N29" t="n">
        <v>79.09999999999999</v>
      </c>
      <c r="O29" t="n">
        <v>35680.92</v>
      </c>
      <c r="P29" t="n">
        <v>150.38</v>
      </c>
      <c r="Q29" t="n">
        <v>446.31</v>
      </c>
      <c r="R29" t="n">
        <v>43.38</v>
      </c>
      <c r="S29" t="n">
        <v>28.73</v>
      </c>
      <c r="T29" t="n">
        <v>6620.32</v>
      </c>
      <c r="U29" t="n">
        <v>0.66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152.1785392142509</v>
      </c>
      <c r="AB29" t="n">
        <v>208.2173909961698</v>
      </c>
      <c r="AC29" t="n">
        <v>188.3454154344983</v>
      </c>
      <c r="AD29" t="n">
        <v>152178.5392142509</v>
      </c>
      <c r="AE29" t="n">
        <v>208217.3909961698</v>
      </c>
      <c r="AF29" t="n">
        <v>6.334189424846892e-06</v>
      </c>
      <c r="AG29" t="n">
        <v>4.938271604938272</v>
      </c>
      <c r="AH29" t="n">
        <v>188345.4154344983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7.8169</v>
      </c>
      <c r="E30" t="n">
        <v>12.79</v>
      </c>
      <c r="F30" t="n">
        <v>9.109999999999999</v>
      </c>
      <c r="G30" t="n">
        <v>36.43</v>
      </c>
      <c r="H30" t="n">
        <v>0.49</v>
      </c>
      <c r="I30" t="n">
        <v>15</v>
      </c>
      <c r="J30" t="n">
        <v>287.91</v>
      </c>
      <c r="K30" t="n">
        <v>60.56</v>
      </c>
      <c r="L30" t="n">
        <v>8</v>
      </c>
      <c r="M30" t="n">
        <v>13</v>
      </c>
      <c r="N30" t="n">
        <v>79.36</v>
      </c>
      <c r="O30" t="n">
        <v>35743.15</v>
      </c>
      <c r="P30" t="n">
        <v>150.19</v>
      </c>
      <c r="Q30" t="n">
        <v>446.3</v>
      </c>
      <c r="R30" t="n">
        <v>43.24</v>
      </c>
      <c r="S30" t="n">
        <v>28.73</v>
      </c>
      <c r="T30" t="n">
        <v>6551.3</v>
      </c>
      <c r="U30" t="n">
        <v>0.66</v>
      </c>
      <c r="V30" t="n">
        <v>0.89</v>
      </c>
      <c r="W30" t="n">
        <v>0.1</v>
      </c>
      <c r="X30" t="n">
        <v>0.39</v>
      </c>
      <c r="Y30" t="n">
        <v>1</v>
      </c>
      <c r="Z30" t="n">
        <v>10</v>
      </c>
      <c r="AA30" t="n">
        <v>152.0908823449919</v>
      </c>
      <c r="AB30" t="n">
        <v>208.0974550005015</v>
      </c>
      <c r="AC30" t="n">
        <v>188.2369259619254</v>
      </c>
      <c r="AD30" t="n">
        <v>152090.8823449918</v>
      </c>
      <c r="AE30" t="n">
        <v>208097.4550005015</v>
      </c>
      <c r="AF30" t="n">
        <v>6.337107920479909e-06</v>
      </c>
      <c r="AG30" t="n">
        <v>4.934413580246914</v>
      </c>
      <c r="AH30" t="n">
        <v>188236.9259619254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7.8951</v>
      </c>
      <c r="E31" t="n">
        <v>12.67</v>
      </c>
      <c r="F31" t="n">
        <v>9.029999999999999</v>
      </c>
      <c r="G31" t="n">
        <v>38.72</v>
      </c>
      <c r="H31" t="n">
        <v>0.51</v>
      </c>
      <c r="I31" t="n">
        <v>14</v>
      </c>
      <c r="J31" t="n">
        <v>288.42</v>
      </c>
      <c r="K31" t="n">
        <v>60.56</v>
      </c>
      <c r="L31" t="n">
        <v>8.25</v>
      </c>
      <c r="M31" t="n">
        <v>12</v>
      </c>
      <c r="N31" t="n">
        <v>79.61</v>
      </c>
      <c r="O31" t="n">
        <v>35805.48</v>
      </c>
      <c r="P31" t="n">
        <v>148.67</v>
      </c>
      <c r="Q31" t="n">
        <v>446.33</v>
      </c>
      <c r="R31" t="n">
        <v>40.52</v>
      </c>
      <c r="S31" t="n">
        <v>28.73</v>
      </c>
      <c r="T31" t="n">
        <v>5192.97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150.8650215543862</v>
      </c>
      <c r="AB31" t="n">
        <v>206.4201781856345</v>
      </c>
      <c r="AC31" t="n">
        <v>186.719726092196</v>
      </c>
      <c r="AD31" t="n">
        <v>150865.0215543862</v>
      </c>
      <c r="AE31" t="n">
        <v>206420.1781856345</v>
      </c>
      <c r="AF31" t="n">
        <v>6.400504131174881e-06</v>
      </c>
      <c r="AG31" t="n">
        <v>4.888117283950617</v>
      </c>
      <c r="AH31" t="n">
        <v>186719.726092196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7.8987</v>
      </c>
      <c r="E32" t="n">
        <v>12.66</v>
      </c>
      <c r="F32" t="n">
        <v>9.029999999999999</v>
      </c>
      <c r="G32" t="n">
        <v>38.69</v>
      </c>
      <c r="H32" t="n">
        <v>0.52</v>
      </c>
      <c r="I32" t="n">
        <v>14</v>
      </c>
      <c r="J32" t="n">
        <v>288.92</v>
      </c>
      <c r="K32" t="n">
        <v>60.56</v>
      </c>
      <c r="L32" t="n">
        <v>8.5</v>
      </c>
      <c r="M32" t="n">
        <v>12</v>
      </c>
      <c r="N32" t="n">
        <v>79.87</v>
      </c>
      <c r="O32" t="n">
        <v>35867.91</v>
      </c>
      <c r="P32" t="n">
        <v>148.23</v>
      </c>
      <c r="Q32" t="n">
        <v>446.28</v>
      </c>
      <c r="R32" t="n">
        <v>40.7</v>
      </c>
      <c r="S32" t="n">
        <v>28.73</v>
      </c>
      <c r="T32" t="n">
        <v>5286.27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150.7023190361578</v>
      </c>
      <c r="AB32" t="n">
        <v>206.197561422266</v>
      </c>
      <c r="AC32" t="n">
        <v>186.5183555602788</v>
      </c>
      <c r="AD32" t="n">
        <v>150702.3190361578</v>
      </c>
      <c r="AE32" t="n">
        <v>206197.561422266</v>
      </c>
      <c r="AF32" t="n">
        <v>6.403422626807898e-06</v>
      </c>
      <c r="AG32" t="n">
        <v>4.88425925925926</v>
      </c>
      <c r="AH32" t="n">
        <v>186518.3555602788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7.8157</v>
      </c>
      <c r="E33" t="n">
        <v>12.79</v>
      </c>
      <c r="F33" t="n">
        <v>9.16</v>
      </c>
      <c r="G33" t="n">
        <v>39.27</v>
      </c>
      <c r="H33" t="n">
        <v>0.54</v>
      </c>
      <c r="I33" t="n">
        <v>14</v>
      </c>
      <c r="J33" t="n">
        <v>289.43</v>
      </c>
      <c r="K33" t="n">
        <v>60.56</v>
      </c>
      <c r="L33" t="n">
        <v>8.75</v>
      </c>
      <c r="M33" t="n">
        <v>12</v>
      </c>
      <c r="N33" t="n">
        <v>80.12</v>
      </c>
      <c r="O33" t="n">
        <v>35930.44</v>
      </c>
      <c r="P33" t="n">
        <v>150.28</v>
      </c>
      <c r="Q33" t="n">
        <v>446.27</v>
      </c>
      <c r="R33" t="n">
        <v>45.52</v>
      </c>
      <c r="S33" t="n">
        <v>28.73</v>
      </c>
      <c r="T33" t="n">
        <v>7693.22</v>
      </c>
      <c r="U33" t="n">
        <v>0.63</v>
      </c>
      <c r="V33" t="n">
        <v>0.89</v>
      </c>
      <c r="W33" t="n">
        <v>0.1</v>
      </c>
      <c r="X33" t="n">
        <v>0.44</v>
      </c>
      <c r="Y33" t="n">
        <v>1</v>
      </c>
      <c r="Z33" t="n">
        <v>10</v>
      </c>
      <c r="AA33" t="n">
        <v>152.2168624961499</v>
      </c>
      <c r="AB33" t="n">
        <v>208.2698266011678</v>
      </c>
      <c r="AC33" t="n">
        <v>188.3928466589493</v>
      </c>
      <c r="AD33" t="n">
        <v>152216.8624961499</v>
      </c>
      <c r="AE33" t="n">
        <v>208269.8266011678</v>
      </c>
      <c r="AF33" t="n">
        <v>6.336135088602237e-06</v>
      </c>
      <c r="AG33" t="n">
        <v>4.934413580246914</v>
      </c>
      <c r="AH33" t="n">
        <v>188392.8466589493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7.9103</v>
      </c>
      <c r="E34" t="n">
        <v>12.64</v>
      </c>
      <c r="F34" t="n">
        <v>9.06</v>
      </c>
      <c r="G34" t="n">
        <v>41.82</v>
      </c>
      <c r="H34" t="n">
        <v>0.55</v>
      </c>
      <c r="I34" t="n">
        <v>13</v>
      </c>
      <c r="J34" t="n">
        <v>289.94</v>
      </c>
      <c r="K34" t="n">
        <v>60.56</v>
      </c>
      <c r="L34" t="n">
        <v>9</v>
      </c>
      <c r="M34" t="n">
        <v>11</v>
      </c>
      <c r="N34" t="n">
        <v>80.38</v>
      </c>
      <c r="O34" t="n">
        <v>35993.08</v>
      </c>
      <c r="P34" t="n">
        <v>148.24</v>
      </c>
      <c r="Q34" t="n">
        <v>446.27</v>
      </c>
      <c r="R34" t="n">
        <v>41.87</v>
      </c>
      <c r="S34" t="n">
        <v>28.73</v>
      </c>
      <c r="T34" t="n">
        <v>5875.42</v>
      </c>
      <c r="U34" t="n">
        <v>0.6899999999999999</v>
      </c>
      <c r="V34" t="n">
        <v>0.9</v>
      </c>
      <c r="W34" t="n">
        <v>0.1</v>
      </c>
      <c r="X34" t="n">
        <v>0.34</v>
      </c>
      <c r="Y34" t="n">
        <v>1</v>
      </c>
      <c r="Z34" t="n">
        <v>10</v>
      </c>
      <c r="AA34" t="n">
        <v>150.6680947604321</v>
      </c>
      <c r="AB34" t="n">
        <v>206.1507342583496</v>
      </c>
      <c r="AC34" t="n">
        <v>186.4759975151642</v>
      </c>
      <c r="AD34" t="n">
        <v>150668.0947604321</v>
      </c>
      <c r="AE34" t="n">
        <v>206150.7342583496</v>
      </c>
      <c r="AF34" t="n">
        <v>6.412826668292062e-06</v>
      </c>
      <c r="AG34" t="n">
        <v>4.876543209876544</v>
      </c>
      <c r="AH34" t="n">
        <v>186475.9975151642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7.906</v>
      </c>
      <c r="E35" t="n">
        <v>12.65</v>
      </c>
      <c r="F35" t="n">
        <v>9.07</v>
      </c>
      <c r="G35" t="n">
        <v>41.86</v>
      </c>
      <c r="H35" t="n">
        <v>0.57</v>
      </c>
      <c r="I35" t="n">
        <v>13</v>
      </c>
      <c r="J35" t="n">
        <v>290.45</v>
      </c>
      <c r="K35" t="n">
        <v>60.56</v>
      </c>
      <c r="L35" t="n">
        <v>9.25</v>
      </c>
      <c r="M35" t="n">
        <v>11</v>
      </c>
      <c r="N35" t="n">
        <v>80.64</v>
      </c>
      <c r="O35" t="n">
        <v>36055.83</v>
      </c>
      <c r="P35" t="n">
        <v>148.16</v>
      </c>
      <c r="Q35" t="n">
        <v>446.34</v>
      </c>
      <c r="R35" t="n">
        <v>41.97</v>
      </c>
      <c r="S35" t="n">
        <v>28.73</v>
      </c>
      <c r="T35" t="n">
        <v>5924.32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150.694393721951</v>
      </c>
      <c r="AB35" t="n">
        <v>206.186717657728</v>
      </c>
      <c r="AC35" t="n">
        <v>186.5085467094089</v>
      </c>
      <c r="AD35" t="n">
        <v>150694.393721951</v>
      </c>
      <c r="AE35" t="n">
        <v>206186.717657728</v>
      </c>
      <c r="AF35" t="n">
        <v>6.409340687397071e-06</v>
      </c>
      <c r="AG35" t="n">
        <v>4.880401234567902</v>
      </c>
      <c r="AH35" t="n">
        <v>186508.5467094089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7.9008</v>
      </c>
      <c r="E36" t="n">
        <v>12.66</v>
      </c>
      <c r="F36" t="n">
        <v>9.08</v>
      </c>
      <c r="G36" t="n">
        <v>41.89</v>
      </c>
      <c r="H36" t="n">
        <v>0.58</v>
      </c>
      <c r="I36" t="n">
        <v>13</v>
      </c>
      <c r="J36" t="n">
        <v>290.96</v>
      </c>
      <c r="K36" t="n">
        <v>60.56</v>
      </c>
      <c r="L36" t="n">
        <v>9.5</v>
      </c>
      <c r="M36" t="n">
        <v>11</v>
      </c>
      <c r="N36" t="n">
        <v>80.90000000000001</v>
      </c>
      <c r="O36" t="n">
        <v>36118.68</v>
      </c>
      <c r="P36" t="n">
        <v>148.14</v>
      </c>
      <c r="Q36" t="n">
        <v>446.27</v>
      </c>
      <c r="R36" t="n">
        <v>42.29</v>
      </c>
      <c r="S36" t="n">
        <v>28.73</v>
      </c>
      <c r="T36" t="n">
        <v>6086.79</v>
      </c>
      <c r="U36" t="n">
        <v>0.68</v>
      </c>
      <c r="V36" t="n">
        <v>0.9</v>
      </c>
      <c r="W36" t="n">
        <v>0.1</v>
      </c>
      <c r="X36" t="n">
        <v>0.36</v>
      </c>
      <c r="Y36" t="n">
        <v>1</v>
      </c>
      <c r="Z36" t="n">
        <v>10</v>
      </c>
      <c r="AA36" t="n">
        <v>150.7460633367795</v>
      </c>
      <c r="AB36" t="n">
        <v>206.2574143042389</v>
      </c>
      <c r="AC36" t="n">
        <v>186.5724961672002</v>
      </c>
      <c r="AD36" t="n">
        <v>150746.0633367795</v>
      </c>
      <c r="AE36" t="n">
        <v>206257.4143042389</v>
      </c>
      <c r="AF36" t="n">
        <v>6.405125082593824e-06</v>
      </c>
      <c r="AG36" t="n">
        <v>4.88425925925926</v>
      </c>
      <c r="AH36" t="n">
        <v>186572.4961672002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7.9648</v>
      </c>
      <c r="E37" t="n">
        <v>12.56</v>
      </c>
      <c r="F37" t="n">
        <v>9.029999999999999</v>
      </c>
      <c r="G37" t="n">
        <v>45.14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147.06</v>
      </c>
      <c r="Q37" t="n">
        <v>446.27</v>
      </c>
      <c r="R37" t="n">
        <v>40.62</v>
      </c>
      <c r="S37" t="n">
        <v>28.73</v>
      </c>
      <c r="T37" t="n">
        <v>5256.21</v>
      </c>
      <c r="U37" t="n">
        <v>0.71</v>
      </c>
      <c r="V37" t="n">
        <v>0.9</v>
      </c>
      <c r="W37" t="n">
        <v>0.1</v>
      </c>
      <c r="X37" t="n">
        <v>0.31</v>
      </c>
      <c r="Y37" t="n">
        <v>1</v>
      </c>
      <c r="Z37" t="n">
        <v>10</v>
      </c>
      <c r="AA37" t="n">
        <v>149.8390654791261</v>
      </c>
      <c r="AB37" t="n">
        <v>205.0164198214767</v>
      </c>
      <c r="AC37" t="n">
        <v>185.4499404561258</v>
      </c>
      <c r="AD37" t="n">
        <v>149839.0654791261</v>
      </c>
      <c r="AE37" t="n">
        <v>205016.4198214767</v>
      </c>
      <c r="AF37" t="n">
        <v>6.457009449403009e-06</v>
      </c>
      <c r="AG37" t="n">
        <v>4.84567901234568</v>
      </c>
      <c r="AH37" t="n">
        <v>185449.9404561258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7.9588</v>
      </c>
      <c r="E38" t="n">
        <v>12.56</v>
      </c>
      <c r="F38" t="n">
        <v>9.039999999999999</v>
      </c>
      <c r="G38" t="n">
        <v>45.18</v>
      </c>
      <c r="H38" t="n">
        <v>0.61</v>
      </c>
      <c r="I38" t="n">
        <v>12</v>
      </c>
      <c r="J38" t="n">
        <v>291.98</v>
      </c>
      <c r="K38" t="n">
        <v>60.56</v>
      </c>
      <c r="L38" t="n">
        <v>10</v>
      </c>
      <c r="M38" t="n">
        <v>10</v>
      </c>
      <c r="N38" t="n">
        <v>81.42</v>
      </c>
      <c r="O38" t="n">
        <v>36244.71</v>
      </c>
      <c r="P38" t="n">
        <v>147.5</v>
      </c>
      <c r="Q38" t="n">
        <v>446.27</v>
      </c>
      <c r="R38" t="n">
        <v>40.99</v>
      </c>
      <c r="S38" t="n">
        <v>28.73</v>
      </c>
      <c r="T38" t="n">
        <v>5440.46</v>
      </c>
      <c r="U38" t="n">
        <v>0.7</v>
      </c>
      <c r="V38" t="n">
        <v>0.9</v>
      </c>
      <c r="W38" t="n">
        <v>0.1</v>
      </c>
      <c r="X38" t="n">
        <v>0.32</v>
      </c>
      <c r="Y38" t="n">
        <v>1</v>
      </c>
      <c r="Z38" t="n">
        <v>10</v>
      </c>
      <c r="AA38" t="n">
        <v>150.0356575875533</v>
      </c>
      <c r="AB38" t="n">
        <v>205.2854058172584</v>
      </c>
      <c r="AC38" t="n">
        <v>185.6932548059943</v>
      </c>
      <c r="AD38" t="n">
        <v>150035.6575875533</v>
      </c>
      <c r="AE38" t="n">
        <v>205285.4058172583</v>
      </c>
      <c r="AF38" t="n">
        <v>6.452145290014647e-06</v>
      </c>
      <c r="AG38" t="n">
        <v>4.84567901234568</v>
      </c>
      <c r="AH38" t="n">
        <v>185693.2548059943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7.9523</v>
      </c>
      <c r="E39" t="n">
        <v>12.58</v>
      </c>
      <c r="F39" t="n">
        <v>9.050000000000001</v>
      </c>
      <c r="G39" t="n">
        <v>45.24</v>
      </c>
      <c r="H39" t="n">
        <v>0.62</v>
      </c>
      <c r="I39" t="n">
        <v>12</v>
      </c>
      <c r="J39" t="n">
        <v>292.49</v>
      </c>
      <c r="K39" t="n">
        <v>60.56</v>
      </c>
      <c r="L39" t="n">
        <v>10.25</v>
      </c>
      <c r="M39" t="n">
        <v>10</v>
      </c>
      <c r="N39" t="n">
        <v>81.68000000000001</v>
      </c>
      <c r="O39" t="n">
        <v>36307.88</v>
      </c>
      <c r="P39" t="n">
        <v>147.08</v>
      </c>
      <c r="Q39" t="n">
        <v>446.31</v>
      </c>
      <c r="R39" t="n">
        <v>41.34</v>
      </c>
      <c r="S39" t="n">
        <v>28.73</v>
      </c>
      <c r="T39" t="n">
        <v>5614.99</v>
      </c>
      <c r="U39" t="n">
        <v>0.6899999999999999</v>
      </c>
      <c r="V39" t="n">
        <v>0.9</v>
      </c>
      <c r="W39" t="n">
        <v>0.1</v>
      </c>
      <c r="X39" t="n">
        <v>0.33</v>
      </c>
      <c r="Y39" t="n">
        <v>1</v>
      </c>
      <c r="Z39" t="n">
        <v>10</v>
      </c>
      <c r="AA39" t="n">
        <v>149.9748009556626</v>
      </c>
      <c r="AB39" t="n">
        <v>205.2021390887004</v>
      </c>
      <c r="AC39" t="n">
        <v>185.6179349371443</v>
      </c>
      <c r="AD39" t="n">
        <v>149974.8009556626</v>
      </c>
      <c r="AE39" t="n">
        <v>205202.1390887004</v>
      </c>
      <c r="AF39" t="n">
        <v>6.44687578401059e-06</v>
      </c>
      <c r="AG39" t="n">
        <v>4.853395061728396</v>
      </c>
      <c r="AH39" t="n">
        <v>185617.9349371443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8.0175</v>
      </c>
      <c r="E40" t="n">
        <v>12.47</v>
      </c>
      <c r="F40" t="n">
        <v>9</v>
      </c>
      <c r="G40" t="n">
        <v>49.08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145.82</v>
      </c>
      <c r="Q40" t="n">
        <v>446.27</v>
      </c>
      <c r="R40" t="n">
        <v>39.63</v>
      </c>
      <c r="S40" t="n">
        <v>28.73</v>
      </c>
      <c r="T40" t="n">
        <v>4764.95</v>
      </c>
      <c r="U40" t="n">
        <v>0.72</v>
      </c>
      <c r="V40" t="n">
        <v>0.91</v>
      </c>
      <c r="W40" t="n">
        <v>0.1</v>
      </c>
      <c r="X40" t="n">
        <v>0.28</v>
      </c>
      <c r="Y40" t="n">
        <v>1</v>
      </c>
      <c r="Z40" t="n">
        <v>10</v>
      </c>
      <c r="AA40" t="n">
        <v>149.016568520593</v>
      </c>
      <c r="AB40" t="n">
        <v>203.8910431968073</v>
      </c>
      <c r="AC40" t="n">
        <v>184.4319681970385</v>
      </c>
      <c r="AD40" t="n">
        <v>149016.568520593</v>
      </c>
      <c r="AE40" t="n">
        <v>203891.0431968073</v>
      </c>
      <c r="AF40" t="n">
        <v>6.499732982697446e-06</v>
      </c>
      <c r="AG40" t="n">
        <v>4.810956790123457</v>
      </c>
      <c r="AH40" t="n">
        <v>184431.9681970385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8.015000000000001</v>
      </c>
      <c r="E41" t="n">
        <v>12.48</v>
      </c>
      <c r="F41" t="n">
        <v>9</v>
      </c>
      <c r="G41" t="n">
        <v>49.1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145.69</v>
      </c>
      <c r="Q41" t="n">
        <v>446.27</v>
      </c>
      <c r="R41" t="n">
        <v>39.79</v>
      </c>
      <c r="S41" t="n">
        <v>28.73</v>
      </c>
      <c r="T41" t="n">
        <v>4843.06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148.9959048141888</v>
      </c>
      <c r="AB41" t="n">
        <v>203.8627702020868</v>
      </c>
      <c r="AC41" t="n">
        <v>184.4063935372527</v>
      </c>
      <c r="AD41" t="n">
        <v>148995.9048141888</v>
      </c>
      <c r="AE41" t="n">
        <v>203862.7702020868</v>
      </c>
      <c r="AF41" t="n">
        <v>6.497706249618963e-06</v>
      </c>
      <c r="AG41" t="n">
        <v>4.814814814814815</v>
      </c>
      <c r="AH41" t="n">
        <v>184406.3935372527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8.0176</v>
      </c>
      <c r="E42" t="n">
        <v>12.47</v>
      </c>
      <c r="F42" t="n">
        <v>9</v>
      </c>
      <c r="G42" t="n">
        <v>49.07</v>
      </c>
      <c r="H42" t="n">
        <v>0.67</v>
      </c>
      <c r="I42" t="n">
        <v>11</v>
      </c>
      <c r="J42" t="n">
        <v>294.03</v>
      </c>
      <c r="K42" t="n">
        <v>60.56</v>
      </c>
      <c r="L42" t="n">
        <v>11</v>
      </c>
      <c r="M42" t="n">
        <v>9</v>
      </c>
      <c r="N42" t="n">
        <v>82.48</v>
      </c>
      <c r="O42" t="n">
        <v>36498.06</v>
      </c>
      <c r="P42" t="n">
        <v>145.37</v>
      </c>
      <c r="Q42" t="n">
        <v>446.3</v>
      </c>
      <c r="R42" t="n">
        <v>39.6</v>
      </c>
      <c r="S42" t="n">
        <v>28.73</v>
      </c>
      <c r="T42" t="n">
        <v>4750.97</v>
      </c>
      <c r="U42" t="n">
        <v>0.73</v>
      </c>
      <c r="V42" t="n">
        <v>0.91</v>
      </c>
      <c r="W42" t="n">
        <v>0.1</v>
      </c>
      <c r="X42" t="n">
        <v>0.28</v>
      </c>
      <c r="Y42" t="n">
        <v>1</v>
      </c>
      <c r="Z42" t="n">
        <v>10</v>
      </c>
      <c r="AA42" t="n">
        <v>148.8800758170372</v>
      </c>
      <c r="AB42" t="n">
        <v>203.7042878581693</v>
      </c>
      <c r="AC42" t="n">
        <v>184.2630365258073</v>
      </c>
      <c r="AD42" t="n">
        <v>148880.0758170372</v>
      </c>
      <c r="AE42" t="n">
        <v>203704.2878581693</v>
      </c>
      <c r="AF42" t="n">
        <v>6.499814052020586e-06</v>
      </c>
      <c r="AG42" t="n">
        <v>4.810956790123457</v>
      </c>
      <c r="AH42" t="n">
        <v>184263.0365258073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8.008699999999999</v>
      </c>
      <c r="E43" t="n">
        <v>12.49</v>
      </c>
      <c r="F43" t="n">
        <v>9.01</v>
      </c>
      <c r="G43" t="n">
        <v>49.15</v>
      </c>
      <c r="H43" t="n">
        <v>0.68</v>
      </c>
      <c r="I43" t="n">
        <v>11</v>
      </c>
      <c r="J43" t="n">
        <v>294.55</v>
      </c>
      <c r="K43" t="n">
        <v>60.56</v>
      </c>
      <c r="L43" t="n">
        <v>11.25</v>
      </c>
      <c r="M43" t="n">
        <v>9</v>
      </c>
      <c r="N43" t="n">
        <v>82.73999999999999</v>
      </c>
      <c r="O43" t="n">
        <v>36561.67</v>
      </c>
      <c r="P43" t="n">
        <v>145.51</v>
      </c>
      <c r="Q43" t="n">
        <v>446.28</v>
      </c>
      <c r="R43" t="n">
        <v>40.11</v>
      </c>
      <c r="S43" t="n">
        <v>28.73</v>
      </c>
      <c r="T43" t="n">
        <v>5003.89</v>
      </c>
      <c r="U43" t="n">
        <v>0.72</v>
      </c>
      <c r="V43" t="n">
        <v>0.9</v>
      </c>
      <c r="W43" t="n">
        <v>0.1</v>
      </c>
      <c r="X43" t="n">
        <v>0.29</v>
      </c>
      <c r="Y43" t="n">
        <v>1</v>
      </c>
      <c r="Z43" t="n">
        <v>10</v>
      </c>
      <c r="AA43" t="n">
        <v>149.0056275848172</v>
      </c>
      <c r="AB43" t="n">
        <v>203.8760733257989</v>
      </c>
      <c r="AC43" t="n">
        <v>184.4184270295087</v>
      </c>
      <c r="AD43" t="n">
        <v>149005.6275848172</v>
      </c>
      <c r="AE43" t="n">
        <v>203876.0733257989</v>
      </c>
      <c r="AF43" t="n">
        <v>6.492598882261184e-06</v>
      </c>
      <c r="AG43" t="n">
        <v>4.818672839506173</v>
      </c>
      <c r="AH43" t="n">
        <v>184418.4270295087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8.0685</v>
      </c>
      <c r="E44" t="n">
        <v>12.39</v>
      </c>
      <c r="F44" t="n">
        <v>8.970000000000001</v>
      </c>
      <c r="G44" t="n">
        <v>53.82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144.58</v>
      </c>
      <c r="Q44" t="n">
        <v>446.27</v>
      </c>
      <c r="R44" t="n">
        <v>38.74</v>
      </c>
      <c r="S44" t="n">
        <v>28.73</v>
      </c>
      <c r="T44" t="n">
        <v>4327.43</v>
      </c>
      <c r="U44" t="n">
        <v>0.74</v>
      </c>
      <c r="V44" t="n">
        <v>0.91</v>
      </c>
      <c r="W44" t="n">
        <v>0.1</v>
      </c>
      <c r="X44" t="n">
        <v>0.25</v>
      </c>
      <c r="Y44" t="n">
        <v>1</v>
      </c>
      <c r="Z44" t="n">
        <v>10</v>
      </c>
      <c r="AA44" t="n">
        <v>148.217183677996</v>
      </c>
      <c r="AB44" t="n">
        <v>202.7972895887964</v>
      </c>
      <c r="AC44" t="n">
        <v>183.442600898283</v>
      </c>
      <c r="AD44" t="n">
        <v>148217.183677996</v>
      </c>
      <c r="AE44" t="n">
        <v>202797.2895887964</v>
      </c>
      <c r="AF44" t="n">
        <v>6.541078337498516e-06</v>
      </c>
      <c r="AG44" t="n">
        <v>4.780092592592593</v>
      </c>
      <c r="AH44" t="n">
        <v>183442.600898283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8.0799</v>
      </c>
      <c r="E45" t="n">
        <v>12.38</v>
      </c>
      <c r="F45" t="n">
        <v>8.949999999999999</v>
      </c>
      <c r="G45" t="n">
        <v>53.72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144.24</v>
      </c>
      <c r="Q45" t="n">
        <v>446.29</v>
      </c>
      <c r="R45" t="n">
        <v>38.07</v>
      </c>
      <c r="S45" t="n">
        <v>28.73</v>
      </c>
      <c r="T45" t="n">
        <v>3989.78</v>
      </c>
      <c r="U45" t="n">
        <v>0.75</v>
      </c>
      <c r="V45" t="n">
        <v>0.91</v>
      </c>
      <c r="W45" t="n">
        <v>0.1</v>
      </c>
      <c r="X45" t="n">
        <v>0.23</v>
      </c>
      <c r="Y45" t="n">
        <v>1</v>
      </c>
      <c r="Z45" t="n">
        <v>10</v>
      </c>
      <c r="AA45" t="n">
        <v>147.9983061648462</v>
      </c>
      <c r="AB45" t="n">
        <v>202.4978117191107</v>
      </c>
      <c r="AC45" t="n">
        <v>183.1717047761601</v>
      </c>
      <c r="AD45" t="n">
        <v>147998.3061648462</v>
      </c>
      <c r="AE45" t="n">
        <v>202497.8117191107</v>
      </c>
      <c r="AF45" t="n">
        <v>6.550320240336402e-06</v>
      </c>
      <c r="AG45" t="n">
        <v>4.776234567901235</v>
      </c>
      <c r="AH45" t="n">
        <v>183171.7047761601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8.093299999999999</v>
      </c>
      <c r="E46" t="n">
        <v>12.36</v>
      </c>
      <c r="F46" t="n">
        <v>8.93</v>
      </c>
      <c r="G46" t="n">
        <v>53.59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143.42</v>
      </c>
      <c r="Q46" t="n">
        <v>446.28</v>
      </c>
      <c r="R46" t="n">
        <v>37.31</v>
      </c>
      <c r="S46" t="n">
        <v>28.73</v>
      </c>
      <c r="T46" t="n">
        <v>3611.73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147.6221961004928</v>
      </c>
      <c r="AB46" t="n">
        <v>201.9832013362576</v>
      </c>
      <c r="AC46" t="n">
        <v>182.7062080859861</v>
      </c>
      <c r="AD46" t="n">
        <v>147622.1961004928</v>
      </c>
      <c r="AE46" t="n">
        <v>201983.2013362576</v>
      </c>
      <c r="AF46" t="n">
        <v>6.561183529637074e-06</v>
      </c>
      <c r="AG46" t="n">
        <v>4.768518518518518</v>
      </c>
      <c r="AH46" t="n">
        <v>182706.2080859861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8.0999</v>
      </c>
      <c r="E47" t="n">
        <v>12.35</v>
      </c>
      <c r="F47" t="n">
        <v>8.92</v>
      </c>
      <c r="G47" t="n">
        <v>53.53</v>
      </c>
      <c r="H47" t="n">
        <v>0.74</v>
      </c>
      <c r="I47" t="n">
        <v>10</v>
      </c>
      <c r="J47" t="n">
        <v>296.62</v>
      </c>
      <c r="K47" t="n">
        <v>60.56</v>
      </c>
      <c r="L47" t="n">
        <v>12.25</v>
      </c>
      <c r="M47" t="n">
        <v>8</v>
      </c>
      <c r="N47" t="n">
        <v>83.81</v>
      </c>
      <c r="O47" t="n">
        <v>36817.22</v>
      </c>
      <c r="P47" t="n">
        <v>143.12</v>
      </c>
      <c r="Q47" t="n">
        <v>446.27</v>
      </c>
      <c r="R47" t="n">
        <v>37.21</v>
      </c>
      <c r="S47" t="n">
        <v>28.73</v>
      </c>
      <c r="T47" t="n">
        <v>3562.1</v>
      </c>
      <c r="U47" t="n">
        <v>0.77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147.4681692856714</v>
      </c>
      <c r="AB47" t="n">
        <v>201.7724550530356</v>
      </c>
      <c r="AC47" t="n">
        <v>182.5155751322505</v>
      </c>
      <c r="AD47" t="n">
        <v>147468.1692856714</v>
      </c>
      <c r="AE47" t="n">
        <v>201772.4550530356</v>
      </c>
      <c r="AF47" t="n">
        <v>6.566534104964272e-06</v>
      </c>
      <c r="AG47" t="n">
        <v>4.764660493827161</v>
      </c>
      <c r="AH47" t="n">
        <v>182515.5751322505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8.055099999999999</v>
      </c>
      <c r="E48" t="n">
        <v>12.41</v>
      </c>
      <c r="F48" t="n">
        <v>8.99</v>
      </c>
      <c r="G48" t="n">
        <v>53.95</v>
      </c>
      <c r="H48" t="n">
        <v>0.75</v>
      </c>
      <c r="I48" t="n">
        <v>10</v>
      </c>
      <c r="J48" t="n">
        <v>297.14</v>
      </c>
      <c r="K48" t="n">
        <v>60.56</v>
      </c>
      <c r="L48" t="n">
        <v>12.5</v>
      </c>
      <c r="M48" t="n">
        <v>8</v>
      </c>
      <c r="N48" t="n">
        <v>84.08</v>
      </c>
      <c r="O48" t="n">
        <v>36881.39</v>
      </c>
      <c r="P48" t="n">
        <v>144.03</v>
      </c>
      <c r="Q48" t="n">
        <v>446.27</v>
      </c>
      <c r="R48" t="n">
        <v>39.65</v>
      </c>
      <c r="S48" t="n">
        <v>28.73</v>
      </c>
      <c r="T48" t="n">
        <v>4779.8</v>
      </c>
      <c r="U48" t="n">
        <v>0.72</v>
      </c>
      <c r="V48" t="n">
        <v>0.91</v>
      </c>
      <c r="W48" t="n">
        <v>0.09</v>
      </c>
      <c r="X48" t="n">
        <v>0.27</v>
      </c>
      <c r="Y48" t="n">
        <v>1</v>
      </c>
      <c r="Z48" t="n">
        <v>10</v>
      </c>
      <c r="AA48" t="n">
        <v>148.1840812257971</v>
      </c>
      <c r="AB48" t="n">
        <v>202.7519973533209</v>
      </c>
      <c r="AC48" t="n">
        <v>183.4016312901931</v>
      </c>
      <c r="AD48" t="n">
        <v>148184.0812257972</v>
      </c>
      <c r="AE48" t="n">
        <v>202751.9973533209</v>
      </c>
      <c r="AF48" t="n">
        <v>6.530215048197842e-06</v>
      </c>
      <c r="AG48" t="n">
        <v>4.787808641975309</v>
      </c>
      <c r="AH48" t="n">
        <v>183401.6312901931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8.050599999999999</v>
      </c>
      <c r="E49" t="n">
        <v>12.42</v>
      </c>
      <c r="F49" t="n">
        <v>9</v>
      </c>
      <c r="G49" t="n">
        <v>53.99</v>
      </c>
      <c r="H49" t="n">
        <v>0.76</v>
      </c>
      <c r="I49" t="n">
        <v>10</v>
      </c>
      <c r="J49" t="n">
        <v>297.66</v>
      </c>
      <c r="K49" t="n">
        <v>60.56</v>
      </c>
      <c r="L49" t="n">
        <v>12.75</v>
      </c>
      <c r="M49" t="n">
        <v>8</v>
      </c>
      <c r="N49" t="n">
        <v>84.36</v>
      </c>
      <c r="O49" t="n">
        <v>36945.67</v>
      </c>
      <c r="P49" t="n">
        <v>143.4</v>
      </c>
      <c r="Q49" t="n">
        <v>446.27</v>
      </c>
      <c r="R49" t="n">
        <v>39.68</v>
      </c>
      <c r="S49" t="n">
        <v>28.73</v>
      </c>
      <c r="T49" t="n">
        <v>4796.53</v>
      </c>
      <c r="U49" t="n">
        <v>0.72</v>
      </c>
      <c r="V49" t="n">
        <v>0.91</v>
      </c>
      <c r="W49" t="n">
        <v>0.1</v>
      </c>
      <c r="X49" t="n">
        <v>0.28</v>
      </c>
      <c r="Y49" t="n">
        <v>1</v>
      </c>
      <c r="Z49" t="n">
        <v>10</v>
      </c>
      <c r="AA49" t="n">
        <v>148.0448021247109</v>
      </c>
      <c r="AB49" t="n">
        <v>202.5614295426545</v>
      </c>
      <c r="AC49" t="n">
        <v>183.229251003913</v>
      </c>
      <c r="AD49" t="n">
        <v>148044.8021247109</v>
      </c>
      <c r="AE49" t="n">
        <v>202561.4295426545</v>
      </c>
      <c r="AF49" t="n">
        <v>6.526566928656571e-06</v>
      </c>
      <c r="AG49" t="n">
        <v>4.791666666666667</v>
      </c>
      <c r="AH49" t="n">
        <v>183229.251003913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8.116899999999999</v>
      </c>
      <c r="E50" t="n">
        <v>12.32</v>
      </c>
      <c r="F50" t="n">
        <v>8.949999999999999</v>
      </c>
      <c r="G50" t="n">
        <v>59.66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142.46</v>
      </c>
      <c r="Q50" t="n">
        <v>446.27</v>
      </c>
      <c r="R50" t="n">
        <v>38.14</v>
      </c>
      <c r="S50" t="n">
        <v>28.73</v>
      </c>
      <c r="T50" t="n">
        <v>4030.32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147.2012251071634</v>
      </c>
      <c r="AB50" t="n">
        <v>201.4072102512551</v>
      </c>
      <c r="AC50" t="n">
        <v>182.1851887817275</v>
      </c>
      <c r="AD50" t="n">
        <v>147201.2251071634</v>
      </c>
      <c r="AE50" t="n">
        <v>201407.2102512551</v>
      </c>
      <c r="AF50" t="n">
        <v>6.58031588989796e-06</v>
      </c>
      <c r="AG50" t="n">
        <v>4.753086419753086</v>
      </c>
      <c r="AH50" t="n">
        <v>182185.1887817275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8.1167</v>
      </c>
      <c r="E51" t="n">
        <v>12.32</v>
      </c>
      <c r="F51" t="n">
        <v>8.949999999999999</v>
      </c>
      <c r="G51" t="n">
        <v>59.66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142.44</v>
      </c>
      <c r="Q51" t="n">
        <v>446.29</v>
      </c>
      <c r="R51" t="n">
        <v>38.02</v>
      </c>
      <c r="S51" t="n">
        <v>28.73</v>
      </c>
      <c r="T51" t="n">
        <v>3971.6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147.1966873442242</v>
      </c>
      <c r="AB51" t="n">
        <v>201.4010014838098</v>
      </c>
      <c r="AC51" t="n">
        <v>182.1795725703331</v>
      </c>
      <c r="AD51" t="n">
        <v>147196.6873442243</v>
      </c>
      <c r="AE51" t="n">
        <v>201401.0014838098</v>
      </c>
      <c r="AF51" t="n">
        <v>6.580153751251683e-06</v>
      </c>
      <c r="AG51" t="n">
        <v>4.753086419753086</v>
      </c>
      <c r="AH51" t="n">
        <v>182179.5725703331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8.1196</v>
      </c>
      <c r="E52" t="n">
        <v>12.32</v>
      </c>
      <c r="F52" t="n">
        <v>8.94</v>
      </c>
      <c r="G52" t="n">
        <v>59.63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142.44</v>
      </c>
      <c r="Q52" t="n">
        <v>446.28</v>
      </c>
      <c r="R52" t="n">
        <v>38</v>
      </c>
      <c r="S52" t="n">
        <v>28.73</v>
      </c>
      <c r="T52" t="n">
        <v>3961.31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147.159037506946</v>
      </c>
      <c r="AB52" t="n">
        <v>201.3494873154522</v>
      </c>
      <c r="AC52" t="n">
        <v>182.1329748419029</v>
      </c>
      <c r="AD52" t="n">
        <v>147159.037506946</v>
      </c>
      <c r="AE52" t="n">
        <v>201349.4873154522</v>
      </c>
      <c r="AF52" t="n">
        <v>6.582504761622724e-06</v>
      </c>
      <c r="AG52" t="n">
        <v>4.753086419753086</v>
      </c>
      <c r="AH52" t="n">
        <v>182132.974841903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8.116199999999999</v>
      </c>
      <c r="E53" t="n">
        <v>12.32</v>
      </c>
      <c r="F53" t="n">
        <v>8.949999999999999</v>
      </c>
      <c r="G53" t="n">
        <v>59.67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142.29</v>
      </c>
      <c r="Q53" t="n">
        <v>446.27</v>
      </c>
      <c r="R53" t="n">
        <v>38.14</v>
      </c>
      <c r="S53" t="n">
        <v>28.73</v>
      </c>
      <c r="T53" t="n">
        <v>4030.7</v>
      </c>
      <c r="U53" t="n">
        <v>0.75</v>
      </c>
      <c r="V53" t="n">
        <v>0.91</v>
      </c>
      <c r="W53" t="n">
        <v>0.09</v>
      </c>
      <c r="X53" t="n">
        <v>0.23</v>
      </c>
      <c r="Y53" t="n">
        <v>1</v>
      </c>
      <c r="Z53" t="n">
        <v>10</v>
      </c>
      <c r="AA53" t="n">
        <v>147.1555417039986</v>
      </c>
      <c r="AB53" t="n">
        <v>201.3447042036355</v>
      </c>
      <c r="AC53" t="n">
        <v>182.1286482235649</v>
      </c>
      <c r="AD53" t="n">
        <v>147155.5417039985</v>
      </c>
      <c r="AE53" t="n">
        <v>201344.7042036355</v>
      </c>
      <c r="AF53" t="n">
        <v>6.579748404635985e-06</v>
      </c>
      <c r="AG53" t="n">
        <v>4.753086419753086</v>
      </c>
      <c r="AH53" t="n">
        <v>182128.6482235649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8.110099999999999</v>
      </c>
      <c r="E54" t="n">
        <v>12.33</v>
      </c>
      <c r="F54" t="n">
        <v>8.960000000000001</v>
      </c>
      <c r="G54" t="n">
        <v>59.73</v>
      </c>
      <c r="H54" t="n">
        <v>0.83</v>
      </c>
      <c r="I54" t="n">
        <v>9</v>
      </c>
      <c r="J54" t="n">
        <v>300.28</v>
      </c>
      <c r="K54" t="n">
        <v>60.56</v>
      </c>
      <c r="L54" t="n">
        <v>14</v>
      </c>
      <c r="M54" t="n">
        <v>7</v>
      </c>
      <c r="N54" t="n">
        <v>85.73</v>
      </c>
      <c r="O54" t="n">
        <v>37268.93</v>
      </c>
      <c r="P54" t="n">
        <v>142.29</v>
      </c>
      <c r="Q54" t="n">
        <v>446.27</v>
      </c>
      <c r="R54" t="n">
        <v>38.48</v>
      </c>
      <c r="S54" t="n">
        <v>28.73</v>
      </c>
      <c r="T54" t="n">
        <v>4198.52</v>
      </c>
      <c r="U54" t="n">
        <v>0.75</v>
      </c>
      <c r="V54" t="n">
        <v>0.91</v>
      </c>
      <c r="W54" t="n">
        <v>0.09</v>
      </c>
      <c r="X54" t="n">
        <v>0.24</v>
      </c>
      <c r="Y54" t="n">
        <v>1</v>
      </c>
      <c r="Z54" t="n">
        <v>10</v>
      </c>
      <c r="AA54" t="n">
        <v>147.2159721528195</v>
      </c>
      <c r="AB54" t="n">
        <v>201.4273878097156</v>
      </c>
      <c r="AC54" t="n">
        <v>182.2034406223279</v>
      </c>
      <c r="AD54" t="n">
        <v>147215.9721528195</v>
      </c>
      <c r="AE54" t="n">
        <v>201427.3878097156</v>
      </c>
      <c r="AF54" t="n">
        <v>6.574803175924484e-06</v>
      </c>
      <c r="AG54" t="n">
        <v>4.756944444444445</v>
      </c>
      <c r="AH54" t="n">
        <v>182203.4406223279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8.1158</v>
      </c>
      <c r="E55" t="n">
        <v>12.32</v>
      </c>
      <c r="F55" t="n">
        <v>8.949999999999999</v>
      </c>
      <c r="G55" t="n">
        <v>59.67</v>
      </c>
      <c r="H55" t="n">
        <v>0.84</v>
      </c>
      <c r="I55" t="n">
        <v>9</v>
      </c>
      <c r="J55" t="n">
        <v>300.81</v>
      </c>
      <c r="K55" t="n">
        <v>60.56</v>
      </c>
      <c r="L55" t="n">
        <v>14.25</v>
      </c>
      <c r="M55" t="n">
        <v>7</v>
      </c>
      <c r="N55" t="n">
        <v>86</v>
      </c>
      <c r="O55" t="n">
        <v>37333.9</v>
      </c>
      <c r="P55" t="n">
        <v>141.8</v>
      </c>
      <c r="Q55" t="n">
        <v>446.27</v>
      </c>
      <c r="R55" t="n">
        <v>38.1</v>
      </c>
      <c r="S55" t="n">
        <v>28.73</v>
      </c>
      <c r="T55" t="n">
        <v>4011.49</v>
      </c>
      <c r="U55" t="n">
        <v>0.75</v>
      </c>
      <c r="V55" t="n">
        <v>0.91</v>
      </c>
      <c r="W55" t="n">
        <v>0.1</v>
      </c>
      <c r="X55" t="n">
        <v>0.23</v>
      </c>
      <c r="Y55" t="n">
        <v>1</v>
      </c>
      <c r="Z55" t="n">
        <v>10</v>
      </c>
      <c r="AA55" t="n">
        <v>147.0123551656845</v>
      </c>
      <c r="AB55" t="n">
        <v>201.1487900649701</v>
      </c>
      <c r="AC55" t="n">
        <v>181.9514318553265</v>
      </c>
      <c r="AD55" t="n">
        <v>147012.3551656845</v>
      </c>
      <c r="AE55" t="n">
        <v>201148.7900649701</v>
      </c>
      <c r="AF55" t="n">
        <v>6.57942412734343e-06</v>
      </c>
      <c r="AG55" t="n">
        <v>4.753086419753086</v>
      </c>
      <c r="AH55" t="n">
        <v>181951.4318553265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8.170999999999999</v>
      </c>
      <c r="E56" t="n">
        <v>12.24</v>
      </c>
      <c r="F56" t="n">
        <v>8.92</v>
      </c>
      <c r="G56" t="n">
        <v>66.90000000000001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140.79</v>
      </c>
      <c r="Q56" t="n">
        <v>446.28</v>
      </c>
      <c r="R56" t="n">
        <v>37.05</v>
      </c>
      <c r="S56" t="n">
        <v>28.73</v>
      </c>
      <c r="T56" t="n">
        <v>3488.72</v>
      </c>
      <c r="U56" t="n">
        <v>0.78</v>
      </c>
      <c r="V56" t="n">
        <v>0.91</v>
      </c>
      <c r="W56" t="n">
        <v>0.1</v>
      </c>
      <c r="X56" t="n">
        <v>0.2</v>
      </c>
      <c r="Y56" t="n">
        <v>1</v>
      </c>
      <c r="Z56" t="n">
        <v>10</v>
      </c>
      <c r="AA56" t="n">
        <v>146.2740236559419</v>
      </c>
      <c r="AB56" t="n">
        <v>200.1385723204535</v>
      </c>
      <c r="AC56" t="n">
        <v>181.0376278744967</v>
      </c>
      <c r="AD56" t="n">
        <v>146274.0236559419</v>
      </c>
      <c r="AE56" t="n">
        <v>200138.5723204535</v>
      </c>
      <c r="AF56" t="n">
        <v>6.62417439371635e-06</v>
      </c>
      <c r="AG56" t="n">
        <v>4.722222222222222</v>
      </c>
      <c r="AH56" t="n">
        <v>181037.6278744967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8.1722</v>
      </c>
      <c r="E57" t="n">
        <v>12.24</v>
      </c>
      <c r="F57" t="n">
        <v>8.92</v>
      </c>
      <c r="G57" t="n">
        <v>66.88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140.53</v>
      </c>
      <c r="Q57" t="n">
        <v>446.28</v>
      </c>
      <c r="R57" t="n">
        <v>37.12</v>
      </c>
      <c r="S57" t="n">
        <v>28.73</v>
      </c>
      <c r="T57" t="n">
        <v>3522.67</v>
      </c>
      <c r="U57" t="n">
        <v>0.77</v>
      </c>
      <c r="V57" t="n">
        <v>0.91</v>
      </c>
      <c r="W57" t="n">
        <v>0.09</v>
      </c>
      <c r="X57" t="n">
        <v>0.2</v>
      </c>
      <c r="Y57" t="n">
        <v>1</v>
      </c>
      <c r="Z57" t="n">
        <v>10</v>
      </c>
      <c r="AA57" t="n">
        <v>146.1887364956518</v>
      </c>
      <c r="AB57" t="n">
        <v>200.0218786651406</v>
      </c>
      <c r="AC57" t="n">
        <v>180.9320712978662</v>
      </c>
      <c r="AD57" t="n">
        <v>146188.7364956518</v>
      </c>
      <c r="AE57" t="n">
        <v>200021.8786651406</v>
      </c>
      <c r="AF57" t="n">
        <v>6.625147225594023e-06</v>
      </c>
      <c r="AG57" t="n">
        <v>4.722222222222222</v>
      </c>
      <c r="AH57" t="n">
        <v>180932.0712978662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8.172499999999999</v>
      </c>
      <c r="E58" t="n">
        <v>12.24</v>
      </c>
      <c r="F58" t="n">
        <v>8.92</v>
      </c>
      <c r="G58" t="n">
        <v>66.88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140.53</v>
      </c>
      <c r="Q58" t="n">
        <v>446.27</v>
      </c>
      <c r="R58" t="n">
        <v>37</v>
      </c>
      <c r="S58" t="n">
        <v>28.73</v>
      </c>
      <c r="T58" t="n">
        <v>3464.41</v>
      </c>
      <c r="U58" t="n">
        <v>0.78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146.1866553441921</v>
      </c>
      <c r="AB58" t="n">
        <v>200.0190311418995</v>
      </c>
      <c r="AC58" t="n">
        <v>180.9294955382468</v>
      </c>
      <c r="AD58" t="n">
        <v>146186.6553441921</v>
      </c>
      <c r="AE58" t="n">
        <v>200019.0311418996</v>
      </c>
      <c r="AF58" t="n">
        <v>6.625390433563439e-06</v>
      </c>
      <c r="AG58" t="n">
        <v>4.722222222222222</v>
      </c>
      <c r="AH58" t="n">
        <v>180929.4955382468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8.182600000000001</v>
      </c>
      <c r="E59" t="n">
        <v>12.22</v>
      </c>
      <c r="F59" t="n">
        <v>8.9</v>
      </c>
      <c r="G59" t="n">
        <v>66.77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140.13</v>
      </c>
      <c r="Q59" t="n">
        <v>446.3</v>
      </c>
      <c r="R59" t="n">
        <v>36.48</v>
      </c>
      <c r="S59" t="n">
        <v>28.73</v>
      </c>
      <c r="T59" t="n">
        <v>3207.2</v>
      </c>
      <c r="U59" t="n">
        <v>0.79</v>
      </c>
      <c r="V59" t="n">
        <v>0.91</v>
      </c>
      <c r="W59" t="n">
        <v>0.09</v>
      </c>
      <c r="X59" t="n">
        <v>0.18</v>
      </c>
      <c r="Y59" t="n">
        <v>1</v>
      </c>
      <c r="Z59" t="n">
        <v>10</v>
      </c>
      <c r="AA59" t="n">
        <v>145.9646257018463</v>
      </c>
      <c r="AB59" t="n">
        <v>199.7152403899856</v>
      </c>
      <c r="AC59" t="n">
        <v>180.6546981493225</v>
      </c>
      <c r="AD59" t="n">
        <v>145964.6257018463</v>
      </c>
      <c r="AE59" t="n">
        <v>199715.2403899856</v>
      </c>
      <c r="AF59" t="n">
        <v>6.633578435200516e-06</v>
      </c>
      <c r="AG59" t="n">
        <v>4.714506172839506</v>
      </c>
      <c r="AH59" t="n">
        <v>180654.6981493225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8.1829</v>
      </c>
      <c r="E60" t="n">
        <v>12.22</v>
      </c>
      <c r="F60" t="n">
        <v>8.9</v>
      </c>
      <c r="G60" t="n">
        <v>66.76000000000001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139.75</v>
      </c>
      <c r="Q60" t="n">
        <v>446.27</v>
      </c>
      <c r="R60" t="n">
        <v>36.33</v>
      </c>
      <c r="S60" t="n">
        <v>28.73</v>
      </c>
      <c r="T60" t="n">
        <v>3130.83</v>
      </c>
      <c r="U60" t="n">
        <v>0.79</v>
      </c>
      <c r="V60" t="n">
        <v>0.91</v>
      </c>
      <c r="W60" t="n">
        <v>0.1</v>
      </c>
      <c r="X60" t="n">
        <v>0.18</v>
      </c>
      <c r="Y60" t="n">
        <v>1</v>
      </c>
      <c r="Z60" t="n">
        <v>10</v>
      </c>
      <c r="AA60" t="n">
        <v>145.8502374882767</v>
      </c>
      <c r="AB60" t="n">
        <v>199.558729389728</v>
      </c>
      <c r="AC60" t="n">
        <v>180.5131243392647</v>
      </c>
      <c r="AD60" t="n">
        <v>145850.2374882767</v>
      </c>
      <c r="AE60" t="n">
        <v>199558.729389728</v>
      </c>
      <c r="AF60" t="n">
        <v>6.633821643169932e-06</v>
      </c>
      <c r="AG60" t="n">
        <v>4.714506172839506</v>
      </c>
      <c r="AH60" t="n">
        <v>180513.1243392647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8.2018</v>
      </c>
      <c r="E61" t="n">
        <v>12.19</v>
      </c>
      <c r="F61" t="n">
        <v>8.869999999999999</v>
      </c>
      <c r="G61" t="n">
        <v>66.55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138.62</v>
      </c>
      <c r="Q61" t="n">
        <v>446.28</v>
      </c>
      <c r="R61" t="n">
        <v>35.55</v>
      </c>
      <c r="S61" t="n">
        <v>28.73</v>
      </c>
      <c r="T61" t="n">
        <v>2739.39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145.3365344319058</v>
      </c>
      <c r="AB61" t="n">
        <v>198.8558582050222</v>
      </c>
      <c r="AC61" t="n">
        <v>179.8773341939412</v>
      </c>
      <c r="AD61" t="n">
        <v>145336.5344319057</v>
      </c>
      <c r="AE61" t="n">
        <v>198855.8582050222</v>
      </c>
      <c r="AF61" t="n">
        <v>6.649143745243271e-06</v>
      </c>
      <c r="AG61" t="n">
        <v>4.702932098765432</v>
      </c>
      <c r="AH61" t="n">
        <v>179877.3341939412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8.1775</v>
      </c>
      <c r="E62" t="n">
        <v>12.23</v>
      </c>
      <c r="F62" t="n">
        <v>8.91</v>
      </c>
      <c r="G62" t="n">
        <v>66.81999999999999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139</v>
      </c>
      <c r="Q62" t="n">
        <v>446.3</v>
      </c>
      <c r="R62" t="n">
        <v>36.84</v>
      </c>
      <c r="S62" t="n">
        <v>28.73</v>
      </c>
      <c r="T62" t="n">
        <v>3384.12</v>
      </c>
      <c r="U62" t="n">
        <v>0.78</v>
      </c>
      <c r="V62" t="n">
        <v>0.91</v>
      </c>
      <c r="W62" t="n">
        <v>0.09</v>
      </c>
      <c r="X62" t="n">
        <v>0.19</v>
      </c>
      <c r="Y62" t="n">
        <v>1</v>
      </c>
      <c r="Z62" t="n">
        <v>10</v>
      </c>
      <c r="AA62" t="n">
        <v>145.6825455975452</v>
      </c>
      <c r="AB62" t="n">
        <v>199.3292859467851</v>
      </c>
      <c r="AC62" t="n">
        <v>180.3055786564904</v>
      </c>
      <c r="AD62" t="n">
        <v>145682.5455975452</v>
      </c>
      <c r="AE62" t="n">
        <v>199329.2859467852</v>
      </c>
      <c r="AF62" t="n">
        <v>6.629443899720409e-06</v>
      </c>
      <c r="AG62" t="n">
        <v>4.718364197530864</v>
      </c>
      <c r="AH62" t="n">
        <v>180305.5786564904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8.149800000000001</v>
      </c>
      <c r="E63" t="n">
        <v>12.27</v>
      </c>
      <c r="F63" t="n">
        <v>8.949999999999999</v>
      </c>
      <c r="G63" t="n">
        <v>67.14</v>
      </c>
      <c r="H63" t="n">
        <v>0.95</v>
      </c>
      <c r="I63" t="n">
        <v>8</v>
      </c>
      <c r="J63" t="n">
        <v>305.06</v>
      </c>
      <c r="K63" t="n">
        <v>60.56</v>
      </c>
      <c r="L63" t="n">
        <v>16.25</v>
      </c>
      <c r="M63" t="n">
        <v>6</v>
      </c>
      <c r="N63" t="n">
        <v>88.25</v>
      </c>
      <c r="O63" t="n">
        <v>37858.02</v>
      </c>
      <c r="P63" t="n">
        <v>139.25</v>
      </c>
      <c r="Q63" t="n">
        <v>446.29</v>
      </c>
      <c r="R63" t="n">
        <v>38.31</v>
      </c>
      <c r="S63" t="n">
        <v>28.73</v>
      </c>
      <c r="T63" t="n">
        <v>4121.9</v>
      </c>
      <c r="U63" t="n">
        <v>0.75</v>
      </c>
      <c r="V63" t="n">
        <v>0.91</v>
      </c>
      <c r="W63" t="n">
        <v>0.09</v>
      </c>
      <c r="X63" t="n">
        <v>0.23</v>
      </c>
      <c r="Y63" t="n">
        <v>1</v>
      </c>
      <c r="Z63" t="n">
        <v>10</v>
      </c>
      <c r="AA63" t="n">
        <v>146.0156247863975</v>
      </c>
      <c r="AB63" t="n">
        <v>199.7850195873894</v>
      </c>
      <c r="AC63" t="n">
        <v>180.7178177180617</v>
      </c>
      <c r="AD63" t="n">
        <v>146015.6247863975</v>
      </c>
      <c r="AE63" t="n">
        <v>199785.0195873894</v>
      </c>
      <c r="AF63" t="n">
        <v>6.606987697210809e-06</v>
      </c>
      <c r="AG63" t="n">
        <v>4.733796296296296</v>
      </c>
      <c r="AH63" t="n">
        <v>180717.8177180617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8.2263</v>
      </c>
      <c r="E64" t="n">
        <v>12.16</v>
      </c>
      <c r="F64" t="n">
        <v>8.890000000000001</v>
      </c>
      <c r="G64" t="n">
        <v>76.2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138.08</v>
      </c>
      <c r="Q64" t="n">
        <v>446.28</v>
      </c>
      <c r="R64" t="n">
        <v>36.11</v>
      </c>
      <c r="S64" t="n">
        <v>28.73</v>
      </c>
      <c r="T64" t="n">
        <v>3024.7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145.0450956047782</v>
      </c>
      <c r="AB64" t="n">
        <v>198.4570987443729</v>
      </c>
      <c r="AC64" t="n">
        <v>179.5166317765537</v>
      </c>
      <c r="AD64" t="n">
        <v>145045.0956047782</v>
      </c>
      <c r="AE64" t="n">
        <v>198457.0987443729</v>
      </c>
      <c r="AF64" t="n">
        <v>6.669005729412411e-06</v>
      </c>
      <c r="AG64" t="n">
        <v>4.691358024691358</v>
      </c>
      <c r="AH64" t="n">
        <v>179516.6317765537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8.2295</v>
      </c>
      <c r="E65" t="n">
        <v>12.15</v>
      </c>
      <c r="F65" t="n">
        <v>8.880000000000001</v>
      </c>
      <c r="G65" t="n">
        <v>76.15000000000001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137.96</v>
      </c>
      <c r="Q65" t="n">
        <v>446.27</v>
      </c>
      <c r="R65" t="n">
        <v>36</v>
      </c>
      <c r="S65" t="n">
        <v>28.73</v>
      </c>
      <c r="T65" t="n">
        <v>2971.3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144.9714137394165</v>
      </c>
      <c r="AB65" t="n">
        <v>198.3562839655706</v>
      </c>
      <c r="AC65" t="n">
        <v>179.4254386187458</v>
      </c>
      <c r="AD65" t="n">
        <v>144971.4137394165</v>
      </c>
      <c r="AE65" t="n">
        <v>198356.2839655706</v>
      </c>
      <c r="AF65" t="n">
        <v>6.671599947752871e-06</v>
      </c>
      <c r="AG65" t="n">
        <v>4.6875</v>
      </c>
      <c r="AH65" t="n">
        <v>179425.4386187458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8.222899999999999</v>
      </c>
      <c r="E66" t="n">
        <v>12.16</v>
      </c>
      <c r="F66" t="n">
        <v>8.890000000000001</v>
      </c>
      <c r="G66" t="n">
        <v>76.23999999999999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137.96</v>
      </c>
      <c r="Q66" t="n">
        <v>446.3</v>
      </c>
      <c r="R66" t="n">
        <v>36.31</v>
      </c>
      <c r="S66" t="n">
        <v>28.73</v>
      </c>
      <c r="T66" t="n">
        <v>3123.19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145.0327682686208</v>
      </c>
      <c r="AB66" t="n">
        <v>198.4402319391986</v>
      </c>
      <c r="AC66" t="n">
        <v>179.5013747155926</v>
      </c>
      <c r="AD66" t="n">
        <v>145032.7682686208</v>
      </c>
      <c r="AE66" t="n">
        <v>198440.2319391987</v>
      </c>
      <c r="AF66" t="n">
        <v>6.666249372425672e-06</v>
      </c>
      <c r="AG66" t="n">
        <v>4.691358024691358</v>
      </c>
      <c r="AH66" t="n">
        <v>179501.3747155926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8.229100000000001</v>
      </c>
      <c r="E67" t="n">
        <v>12.15</v>
      </c>
      <c r="F67" t="n">
        <v>8.890000000000001</v>
      </c>
      <c r="G67" t="n">
        <v>76.16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137.76</v>
      </c>
      <c r="Q67" t="n">
        <v>446.27</v>
      </c>
      <c r="R67" t="n">
        <v>35.99</v>
      </c>
      <c r="S67" t="n">
        <v>28.73</v>
      </c>
      <c r="T67" t="n">
        <v>2963.31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144.932141752922</v>
      </c>
      <c r="AB67" t="n">
        <v>198.3025503010911</v>
      </c>
      <c r="AC67" t="n">
        <v>179.3768332197886</v>
      </c>
      <c r="AD67" t="n">
        <v>144932.141752922</v>
      </c>
      <c r="AE67" t="n">
        <v>198302.5503010911</v>
      </c>
      <c r="AF67" t="n">
        <v>6.671275670460313e-06</v>
      </c>
      <c r="AG67" t="n">
        <v>4.6875</v>
      </c>
      <c r="AH67" t="n">
        <v>179376.8332197886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8.2179</v>
      </c>
      <c r="E68" t="n">
        <v>12.17</v>
      </c>
      <c r="F68" t="n">
        <v>8.9</v>
      </c>
      <c r="G68" t="n">
        <v>76.3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138.03</v>
      </c>
      <c r="Q68" t="n">
        <v>446.27</v>
      </c>
      <c r="R68" t="n">
        <v>36.59</v>
      </c>
      <c r="S68" t="n">
        <v>28.73</v>
      </c>
      <c r="T68" t="n">
        <v>3262.6</v>
      </c>
      <c r="U68" t="n">
        <v>0.79</v>
      </c>
      <c r="V68" t="n">
        <v>0.91</v>
      </c>
      <c r="W68" t="n">
        <v>0.09</v>
      </c>
      <c r="X68" t="n">
        <v>0.18</v>
      </c>
      <c r="Y68" t="n">
        <v>1</v>
      </c>
      <c r="Z68" t="n">
        <v>10</v>
      </c>
      <c r="AA68" t="n">
        <v>145.1039983359049</v>
      </c>
      <c r="AB68" t="n">
        <v>198.5376920597055</v>
      </c>
      <c r="AC68" t="n">
        <v>179.5895333789845</v>
      </c>
      <c r="AD68" t="n">
        <v>145103.9983359049</v>
      </c>
      <c r="AE68" t="n">
        <v>198537.6920597055</v>
      </c>
      <c r="AF68" t="n">
        <v>6.662195906268706e-06</v>
      </c>
      <c r="AG68" t="n">
        <v>4.695216049382716</v>
      </c>
      <c r="AH68" t="n">
        <v>179589.5333789845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8.227399999999999</v>
      </c>
      <c r="E69" t="n">
        <v>12.15</v>
      </c>
      <c r="F69" t="n">
        <v>8.890000000000001</v>
      </c>
      <c r="G69" t="n">
        <v>76.18000000000001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137.75</v>
      </c>
      <c r="Q69" t="n">
        <v>446.27</v>
      </c>
      <c r="R69" t="n">
        <v>36.07</v>
      </c>
      <c r="S69" t="n">
        <v>28.73</v>
      </c>
      <c r="T69" t="n">
        <v>3004.14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144.940656856698</v>
      </c>
      <c r="AB69" t="n">
        <v>198.3142010417373</v>
      </c>
      <c r="AC69" t="n">
        <v>179.3873720300994</v>
      </c>
      <c r="AD69" t="n">
        <v>144940.656856698</v>
      </c>
      <c r="AE69" t="n">
        <v>198314.2010417373</v>
      </c>
      <c r="AF69" t="n">
        <v>6.669897491966944e-06</v>
      </c>
      <c r="AG69" t="n">
        <v>4.6875</v>
      </c>
      <c r="AH69" t="n">
        <v>179387.3720300994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8.2216</v>
      </c>
      <c r="E70" t="n">
        <v>12.16</v>
      </c>
      <c r="F70" t="n">
        <v>8.9</v>
      </c>
      <c r="G70" t="n">
        <v>76.25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137.44</v>
      </c>
      <c r="Q70" t="n">
        <v>446.29</v>
      </c>
      <c r="R70" t="n">
        <v>36.32</v>
      </c>
      <c r="S70" t="n">
        <v>28.73</v>
      </c>
      <c r="T70" t="n">
        <v>3130.62</v>
      </c>
      <c r="U70" t="n">
        <v>0.79</v>
      </c>
      <c r="V70" t="n">
        <v>0.92</v>
      </c>
      <c r="W70" t="n">
        <v>0.09</v>
      </c>
      <c r="X70" t="n">
        <v>0.18</v>
      </c>
      <c r="Y70" t="n">
        <v>1</v>
      </c>
      <c r="Z70" t="n">
        <v>10</v>
      </c>
      <c r="AA70" t="n">
        <v>144.905404769621</v>
      </c>
      <c r="AB70" t="n">
        <v>198.2659675809862</v>
      </c>
      <c r="AC70" t="n">
        <v>179.3437419031463</v>
      </c>
      <c r="AD70" t="n">
        <v>144905.404769621</v>
      </c>
      <c r="AE70" t="n">
        <v>198265.9675809862</v>
      </c>
      <c r="AF70" t="n">
        <v>6.665195471224862e-06</v>
      </c>
      <c r="AG70" t="n">
        <v>4.691358024691358</v>
      </c>
      <c r="AH70" t="n">
        <v>179343.7419031463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8.222</v>
      </c>
      <c r="E71" t="n">
        <v>12.16</v>
      </c>
      <c r="F71" t="n">
        <v>8.9</v>
      </c>
      <c r="G71" t="n">
        <v>76.25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136.92</v>
      </c>
      <c r="Q71" t="n">
        <v>446.27</v>
      </c>
      <c r="R71" t="n">
        <v>36.37</v>
      </c>
      <c r="S71" t="n">
        <v>28.73</v>
      </c>
      <c r="T71" t="n">
        <v>3153.12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144.7497417469892</v>
      </c>
      <c r="AB71" t="n">
        <v>198.0529825660536</v>
      </c>
      <c r="AC71" t="n">
        <v>179.1510838791124</v>
      </c>
      <c r="AD71" t="n">
        <v>144749.7417469892</v>
      </c>
      <c r="AE71" t="n">
        <v>198052.9825660536</v>
      </c>
      <c r="AF71" t="n">
        <v>6.665519748517419e-06</v>
      </c>
      <c r="AG71" t="n">
        <v>4.691358024691358</v>
      </c>
      <c r="AH71" t="n">
        <v>179151.0838791124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8.2323</v>
      </c>
      <c r="E72" t="n">
        <v>12.15</v>
      </c>
      <c r="F72" t="n">
        <v>8.880000000000001</v>
      </c>
      <c r="G72" t="n">
        <v>76.12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136.73</v>
      </c>
      <c r="Q72" t="n">
        <v>446.27</v>
      </c>
      <c r="R72" t="n">
        <v>35.81</v>
      </c>
      <c r="S72" t="n">
        <v>28.73</v>
      </c>
      <c r="T72" t="n">
        <v>2872.67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144.5911710195946</v>
      </c>
      <c r="AB72" t="n">
        <v>197.8360191011856</v>
      </c>
      <c r="AC72" t="n">
        <v>178.9548271028213</v>
      </c>
      <c r="AD72" t="n">
        <v>144591.1710195946</v>
      </c>
      <c r="AE72" t="n">
        <v>197836.0191011856</v>
      </c>
      <c r="AF72" t="n">
        <v>6.673869888800772e-06</v>
      </c>
      <c r="AG72" t="n">
        <v>4.6875</v>
      </c>
      <c r="AH72" t="n">
        <v>178954.8271028213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8.229900000000001</v>
      </c>
      <c r="E73" t="n">
        <v>12.15</v>
      </c>
      <c r="F73" t="n">
        <v>8.880000000000001</v>
      </c>
      <c r="G73" t="n">
        <v>76.15000000000001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136.26</v>
      </c>
      <c r="Q73" t="n">
        <v>446.29</v>
      </c>
      <c r="R73" t="n">
        <v>35.87</v>
      </c>
      <c r="S73" t="n">
        <v>28.73</v>
      </c>
      <c r="T73" t="n">
        <v>2907</v>
      </c>
      <c r="U73" t="n">
        <v>0.8</v>
      </c>
      <c r="V73" t="n">
        <v>0.92</v>
      </c>
      <c r="W73" t="n">
        <v>0.09</v>
      </c>
      <c r="X73" t="n">
        <v>0.16</v>
      </c>
      <c r="Y73" t="n">
        <v>1</v>
      </c>
      <c r="Z73" t="n">
        <v>10</v>
      </c>
      <c r="AA73" t="n">
        <v>144.4691120452277</v>
      </c>
      <c r="AB73" t="n">
        <v>197.669012627595</v>
      </c>
      <c r="AC73" t="n">
        <v>178.803759492675</v>
      </c>
      <c r="AD73" t="n">
        <v>144469.1120452277</v>
      </c>
      <c r="AE73" t="n">
        <v>197669.012627595</v>
      </c>
      <c r="AF73" t="n">
        <v>6.671924225045428e-06</v>
      </c>
      <c r="AG73" t="n">
        <v>4.6875</v>
      </c>
      <c r="AH73" t="n">
        <v>178803.759492675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8.246499999999999</v>
      </c>
      <c r="E74" t="n">
        <v>12.13</v>
      </c>
      <c r="F74" t="n">
        <v>8.859999999999999</v>
      </c>
      <c r="G74" t="n">
        <v>75.94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134.64</v>
      </c>
      <c r="Q74" t="n">
        <v>446.32</v>
      </c>
      <c r="R74" t="n">
        <v>35.02</v>
      </c>
      <c r="S74" t="n">
        <v>28.73</v>
      </c>
      <c r="T74" t="n">
        <v>2481.5</v>
      </c>
      <c r="U74" t="n">
        <v>0.82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143.8497563069289</v>
      </c>
      <c r="AB74" t="n">
        <v>196.8215827824083</v>
      </c>
      <c r="AC74" t="n">
        <v>178.0372071625374</v>
      </c>
      <c r="AD74" t="n">
        <v>143849.7563069289</v>
      </c>
      <c r="AE74" t="n">
        <v>196821.5827824083</v>
      </c>
      <c r="AF74" t="n">
        <v>6.685381732686558e-06</v>
      </c>
      <c r="AG74" t="n">
        <v>4.679783950617284</v>
      </c>
      <c r="AH74" t="n">
        <v>178037.2071625374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8.306800000000001</v>
      </c>
      <c r="E75" t="n">
        <v>12.04</v>
      </c>
      <c r="F75" t="n">
        <v>8.82</v>
      </c>
      <c r="G75" t="n">
        <v>88.23999999999999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134.1</v>
      </c>
      <c r="Q75" t="n">
        <v>446.27</v>
      </c>
      <c r="R75" t="n">
        <v>33.95</v>
      </c>
      <c r="S75" t="n">
        <v>28.73</v>
      </c>
      <c r="T75" t="n">
        <v>1947.64</v>
      </c>
      <c r="U75" t="n">
        <v>0.85</v>
      </c>
      <c r="V75" t="n">
        <v>0.92</v>
      </c>
      <c r="W75" t="n">
        <v>0.09</v>
      </c>
      <c r="X75" t="n">
        <v>0.1</v>
      </c>
      <c r="Y75" t="n">
        <v>1</v>
      </c>
      <c r="Z75" t="n">
        <v>10</v>
      </c>
      <c r="AA75" t="n">
        <v>143.2313300454834</v>
      </c>
      <c r="AB75" t="n">
        <v>195.9754246884579</v>
      </c>
      <c r="AC75" t="n">
        <v>177.271805209483</v>
      </c>
      <c r="AD75" t="n">
        <v>143231.3300454834</v>
      </c>
      <c r="AE75" t="n">
        <v>195975.4246884579</v>
      </c>
      <c r="AF75" t="n">
        <v>6.734266534539589e-06</v>
      </c>
      <c r="AG75" t="n">
        <v>4.645061728395062</v>
      </c>
      <c r="AH75" t="n">
        <v>177271.805209483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8.288399999999999</v>
      </c>
      <c r="E76" t="n">
        <v>12.06</v>
      </c>
      <c r="F76" t="n">
        <v>8.85</v>
      </c>
      <c r="G76" t="n">
        <v>88.51000000000001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134.56</v>
      </c>
      <c r="Q76" t="n">
        <v>446.29</v>
      </c>
      <c r="R76" t="n">
        <v>34.91</v>
      </c>
      <c r="S76" t="n">
        <v>28.73</v>
      </c>
      <c r="T76" t="n">
        <v>2429.68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143.5349386713097</v>
      </c>
      <c r="AB76" t="n">
        <v>196.3908354045805</v>
      </c>
      <c r="AC76" t="n">
        <v>177.6475697098916</v>
      </c>
      <c r="AD76" t="n">
        <v>143534.9386713097</v>
      </c>
      <c r="AE76" t="n">
        <v>196390.8354045805</v>
      </c>
      <c r="AF76" t="n">
        <v>6.719349779081948e-06</v>
      </c>
      <c r="AG76" t="n">
        <v>4.652777777777778</v>
      </c>
      <c r="AH76" t="n">
        <v>177647.5697098916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8.267899999999999</v>
      </c>
      <c r="E77" t="n">
        <v>12.1</v>
      </c>
      <c r="F77" t="n">
        <v>8.880000000000001</v>
      </c>
      <c r="G77" t="n">
        <v>88.81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135.09</v>
      </c>
      <c r="Q77" t="n">
        <v>446.27</v>
      </c>
      <c r="R77" t="n">
        <v>35.95</v>
      </c>
      <c r="S77" t="n">
        <v>28.73</v>
      </c>
      <c r="T77" t="n">
        <v>2950.72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143.8741791081013</v>
      </c>
      <c r="AB77" t="n">
        <v>196.8549991364303</v>
      </c>
      <c r="AC77" t="n">
        <v>178.0674343066317</v>
      </c>
      <c r="AD77" t="n">
        <v>143874.1791081013</v>
      </c>
      <c r="AE77" t="n">
        <v>196854.9991364303</v>
      </c>
      <c r="AF77" t="n">
        <v>6.70273056783838e-06</v>
      </c>
      <c r="AG77" t="n">
        <v>4.66820987654321</v>
      </c>
      <c r="AH77" t="n">
        <v>178067.4343066317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8.2783</v>
      </c>
      <c r="E78" t="n">
        <v>12.08</v>
      </c>
      <c r="F78" t="n">
        <v>8.869999999999999</v>
      </c>
      <c r="G78" t="n">
        <v>88.65000000000001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135.31</v>
      </c>
      <c r="Q78" t="n">
        <v>446.28</v>
      </c>
      <c r="R78" t="n">
        <v>35.31</v>
      </c>
      <c r="S78" t="n">
        <v>28.73</v>
      </c>
      <c r="T78" t="n">
        <v>2630.82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143.8534248703187</v>
      </c>
      <c r="AB78" t="n">
        <v>196.8266022726839</v>
      </c>
      <c r="AC78" t="n">
        <v>178.041747599706</v>
      </c>
      <c r="AD78" t="n">
        <v>143853.4248703187</v>
      </c>
      <c r="AE78" t="n">
        <v>196826.6022726839</v>
      </c>
      <c r="AF78" t="n">
        <v>6.711161777444873e-06</v>
      </c>
      <c r="AG78" t="n">
        <v>4.660493827160494</v>
      </c>
      <c r="AH78" t="n">
        <v>178041.747599706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8.2865</v>
      </c>
      <c r="E79" t="n">
        <v>12.07</v>
      </c>
      <c r="F79" t="n">
        <v>8.85</v>
      </c>
      <c r="G79" t="n">
        <v>88.53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134.91</v>
      </c>
      <c r="Q79" t="n">
        <v>446.27</v>
      </c>
      <c r="R79" t="n">
        <v>34.95</v>
      </c>
      <c r="S79" t="n">
        <v>28.73</v>
      </c>
      <c r="T79" t="n">
        <v>2447.88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143.6494868324858</v>
      </c>
      <c r="AB79" t="n">
        <v>196.5475652522097</v>
      </c>
      <c r="AC79" t="n">
        <v>177.7893414808349</v>
      </c>
      <c r="AD79" t="n">
        <v>143649.4868324858</v>
      </c>
      <c r="AE79" t="n">
        <v>196547.5652522097</v>
      </c>
      <c r="AF79" t="n">
        <v>6.7178094619423e-06</v>
      </c>
      <c r="AG79" t="n">
        <v>4.656635802469136</v>
      </c>
      <c r="AH79" t="n">
        <v>177789.3414808349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8.277200000000001</v>
      </c>
      <c r="E80" t="n">
        <v>12.08</v>
      </c>
      <c r="F80" t="n">
        <v>8.869999999999999</v>
      </c>
      <c r="G80" t="n">
        <v>88.67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135.15</v>
      </c>
      <c r="Q80" t="n">
        <v>446.28</v>
      </c>
      <c r="R80" t="n">
        <v>35.41</v>
      </c>
      <c r="S80" t="n">
        <v>28.73</v>
      </c>
      <c r="T80" t="n">
        <v>2679.45</v>
      </c>
      <c r="U80" t="n">
        <v>0.8100000000000001</v>
      </c>
      <c r="V80" t="n">
        <v>0.92</v>
      </c>
      <c r="W80" t="n">
        <v>0.09</v>
      </c>
      <c r="X80" t="n">
        <v>0.15</v>
      </c>
      <c r="Y80" t="n">
        <v>1</v>
      </c>
      <c r="Z80" t="n">
        <v>10</v>
      </c>
      <c r="AA80" t="n">
        <v>143.813895908191</v>
      </c>
      <c r="AB80" t="n">
        <v>196.772517002806</v>
      </c>
      <c r="AC80" t="n">
        <v>177.992824152076</v>
      </c>
      <c r="AD80" t="n">
        <v>143813.895908191</v>
      </c>
      <c r="AE80" t="n">
        <v>196772.517002806</v>
      </c>
      <c r="AF80" t="n">
        <v>6.710270014890342e-06</v>
      </c>
      <c r="AG80" t="n">
        <v>4.660493827160494</v>
      </c>
      <c r="AH80" t="n">
        <v>177992.824152076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8.278499999999999</v>
      </c>
      <c r="E81" t="n">
        <v>12.08</v>
      </c>
      <c r="F81" t="n">
        <v>8.869999999999999</v>
      </c>
      <c r="G81" t="n">
        <v>88.65000000000001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135.23</v>
      </c>
      <c r="Q81" t="n">
        <v>446.27</v>
      </c>
      <c r="R81" t="n">
        <v>35.29</v>
      </c>
      <c r="S81" t="n">
        <v>28.73</v>
      </c>
      <c r="T81" t="n">
        <v>2622.22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143.8287388034343</v>
      </c>
      <c r="AB81" t="n">
        <v>196.7928257069002</v>
      </c>
      <c r="AC81" t="n">
        <v>178.011194621955</v>
      </c>
      <c r="AD81" t="n">
        <v>143828.7388034343</v>
      </c>
      <c r="AE81" t="n">
        <v>196792.8257069002</v>
      </c>
      <c r="AF81" t="n">
        <v>6.711323916091151e-06</v>
      </c>
      <c r="AG81" t="n">
        <v>4.660493827160494</v>
      </c>
      <c r="AH81" t="n">
        <v>178011.194621955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8.2806</v>
      </c>
      <c r="E82" t="n">
        <v>12.08</v>
      </c>
      <c r="F82" t="n">
        <v>8.859999999999999</v>
      </c>
      <c r="G82" t="n">
        <v>88.62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135.04</v>
      </c>
      <c r="Q82" t="n">
        <v>446.27</v>
      </c>
      <c r="R82" t="n">
        <v>35.23</v>
      </c>
      <c r="S82" t="n">
        <v>28.73</v>
      </c>
      <c r="T82" t="n">
        <v>2591.6</v>
      </c>
      <c r="U82" t="n">
        <v>0.82</v>
      </c>
      <c r="V82" t="n">
        <v>0.92</v>
      </c>
      <c r="W82" t="n">
        <v>0.09</v>
      </c>
      <c r="X82" t="n">
        <v>0.14</v>
      </c>
      <c r="Y82" t="n">
        <v>1</v>
      </c>
      <c r="Z82" t="n">
        <v>10</v>
      </c>
      <c r="AA82" t="n">
        <v>143.7427534271875</v>
      </c>
      <c r="AB82" t="n">
        <v>196.6751767217123</v>
      </c>
      <c r="AC82" t="n">
        <v>177.904773890792</v>
      </c>
      <c r="AD82" t="n">
        <v>143742.7534271875</v>
      </c>
      <c r="AE82" t="n">
        <v>196675.1767217123</v>
      </c>
      <c r="AF82" t="n">
        <v>6.713026371877078e-06</v>
      </c>
      <c r="AG82" t="n">
        <v>4.660493827160494</v>
      </c>
      <c r="AH82" t="n">
        <v>177904.773890792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8.281599999999999</v>
      </c>
      <c r="E83" t="n">
        <v>12.08</v>
      </c>
      <c r="F83" t="n">
        <v>8.859999999999999</v>
      </c>
      <c r="G83" t="n">
        <v>88.61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135.26</v>
      </c>
      <c r="Q83" t="n">
        <v>446.27</v>
      </c>
      <c r="R83" t="n">
        <v>35.2</v>
      </c>
      <c r="S83" t="n">
        <v>28.73</v>
      </c>
      <c r="T83" t="n">
        <v>2573.19</v>
      </c>
      <c r="U83" t="n">
        <v>0.82</v>
      </c>
      <c r="V83" t="n">
        <v>0.92</v>
      </c>
      <c r="W83" t="n">
        <v>0.09</v>
      </c>
      <c r="X83" t="n">
        <v>0.14</v>
      </c>
      <c r="Y83" t="n">
        <v>1</v>
      </c>
      <c r="Z83" t="n">
        <v>10</v>
      </c>
      <c r="AA83" t="n">
        <v>143.8004541811672</v>
      </c>
      <c r="AB83" t="n">
        <v>196.7541254388849</v>
      </c>
      <c r="AC83" t="n">
        <v>177.9761878532029</v>
      </c>
      <c r="AD83" t="n">
        <v>143800.4541811672</v>
      </c>
      <c r="AE83" t="n">
        <v>196754.1254388849</v>
      </c>
      <c r="AF83" t="n">
        <v>6.713837065108472e-06</v>
      </c>
      <c r="AG83" t="n">
        <v>4.660493827160494</v>
      </c>
      <c r="AH83" t="n">
        <v>177976.1878532029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8.281000000000001</v>
      </c>
      <c r="E84" t="n">
        <v>12.08</v>
      </c>
      <c r="F84" t="n">
        <v>8.859999999999999</v>
      </c>
      <c r="G84" t="n">
        <v>88.61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134.88</v>
      </c>
      <c r="Q84" t="n">
        <v>446.27</v>
      </c>
      <c r="R84" t="n">
        <v>35.22</v>
      </c>
      <c r="S84" t="n">
        <v>28.73</v>
      </c>
      <c r="T84" t="n">
        <v>2585.86</v>
      </c>
      <c r="U84" t="n">
        <v>0.82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143.6934015444647</v>
      </c>
      <c r="AB84" t="n">
        <v>196.6076512985196</v>
      </c>
      <c r="AC84" t="n">
        <v>177.8436929992162</v>
      </c>
      <c r="AD84" t="n">
        <v>143693.4015444647</v>
      </c>
      <c r="AE84" t="n">
        <v>196607.6512985196</v>
      </c>
      <c r="AF84" t="n">
        <v>6.713350649169637e-06</v>
      </c>
      <c r="AG84" t="n">
        <v>4.660493827160494</v>
      </c>
      <c r="AH84" t="n">
        <v>177843.6929992162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8.286899999999999</v>
      </c>
      <c r="E85" t="n">
        <v>12.07</v>
      </c>
      <c r="F85" t="n">
        <v>8.85</v>
      </c>
      <c r="G85" t="n">
        <v>88.53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134.27</v>
      </c>
      <c r="Q85" t="n">
        <v>446.27</v>
      </c>
      <c r="R85" t="n">
        <v>34.92</v>
      </c>
      <c r="S85" t="n">
        <v>28.73</v>
      </c>
      <c r="T85" t="n">
        <v>2437.1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143.460079841314</v>
      </c>
      <c r="AB85" t="n">
        <v>196.2884102508419</v>
      </c>
      <c r="AC85" t="n">
        <v>177.5549198690712</v>
      </c>
      <c r="AD85" t="n">
        <v>143460.079841314</v>
      </c>
      <c r="AE85" t="n">
        <v>196288.4102508419</v>
      </c>
      <c r="AF85" t="n">
        <v>6.718133739234857e-06</v>
      </c>
      <c r="AG85" t="n">
        <v>4.656635802469136</v>
      </c>
      <c r="AH85" t="n">
        <v>177554.9198690712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8.2844</v>
      </c>
      <c r="E86" t="n">
        <v>12.07</v>
      </c>
      <c r="F86" t="n">
        <v>8.859999999999999</v>
      </c>
      <c r="G86" t="n">
        <v>88.56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133.49</v>
      </c>
      <c r="Q86" t="n">
        <v>446.27</v>
      </c>
      <c r="R86" t="n">
        <v>34.96</v>
      </c>
      <c r="S86" t="n">
        <v>28.73</v>
      </c>
      <c r="T86" t="n">
        <v>2456.51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143.2653443950998</v>
      </c>
      <c r="AB86" t="n">
        <v>196.0219646222102</v>
      </c>
      <c r="AC86" t="n">
        <v>177.3139034372772</v>
      </c>
      <c r="AD86" t="n">
        <v>143265.3443950998</v>
      </c>
      <c r="AE86" t="n">
        <v>196021.9646222102</v>
      </c>
      <c r="AF86" t="n">
        <v>6.716107006156373e-06</v>
      </c>
      <c r="AG86" t="n">
        <v>4.656635802469136</v>
      </c>
      <c r="AH86" t="n">
        <v>177313.9034372772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8.3001</v>
      </c>
      <c r="E87" t="n">
        <v>12.05</v>
      </c>
      <c r="F87" t="n">
        <v>8.83</v>
      </c>
      <c r="G87" t="n">
        <v>88.34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132.31</v>
      </c>
      <c r="Q87" t="n">
        <v>446.27</v>
      </c>
      <c r="R87" t="n">
        <v>34.19</v>
      </c>
      <c r="S87" t="n">
        <v>28.73</v>
      </c>
      <c r="T87" t="n">
        <v>2070.65</v>
      </c>
      <c r="U87" t="n">
        <v>0.84</v>
      </c>
      <c r="V87" t="n">
        <v>0.92</v>
      </c>
      <c r="W87" t="n">
        <v>0.09</v>
      </c>
      <c r="X87" t="n">
        <v>0.11</v>
      </c>
      <c r="Y87" t="n">
        <v>1</v>
      </c>
      <c r="Z87" t="n">
        <v>10</v>
      </c>
      <c r="AA87" t="n">
        <v>142.7697718591431</v>
      </c>
      <c r="AB87" t="n">
        <v>195.3439004153973</v>
      </c>
      <c r="AC87" t="n">
        <v>176.7005527266932</v>
      </c>
      <c r="AD87" t="n">
        <v>142769.7718591431</v>
      </c>
      <c r="AE87" t="n">
        <v>195343.9004153973</v>
      </c>
      <c r="AF87" t="n">
        <v>6.728834889889252e-06</v>
      </c>
      <c r="AG87" t="n">
        <v>4.64891975308642</v>
      </c>
      <c r="AH87" t="n">
        <v>176700.5527266932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8.294</v>
      </c>
      <c r="E88" t="n">
        <v>12.06</v>
      </c>
      <c r="F88" t="n">
        <v>8.84</v>
      </c>
      <c r="G88" t="n">
        <v>88.42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131.38</v>
      </c>
      <c r="Q88" t="n">
        <v>446.27</v>
      </c>
      <c r="R88" t="n">
        <v>34.63</v>
      </c>
      <c r="S88" t="n">
        <v>28.73</v>
      </c>
      <c r="T88" t="n">
        <v>2290.17</v>
      </c>
      <c r="U88" t="n">
        <v>0.83</v>
      </c>
      <c r="V88" t="n">
        <v>0.92</v>
      </c>
      <c r="W88" t="n">
        <v>0.09</v>
      </c>
      <c r="X88" t="n">
        <v>0.12</v>
      </c>
      <c r="Y88" t="n">
        <v>1</v>
      </c>
      <c r="Z88" t="n">
        <v>10</v>
      </c>
      <c r="AA88" t="n">
        <v>142.5544355814226</v>
      </c>
      <c r="AB88" t="n">
        <v>195.0492678202542</v>
      </c>
      <c r="AC88" t="n">
        <v>176.4340394529111</v>
      </c>
      <c r="AD88" t="n">
        <v>142554.4355814226</v>
      </c>
      <c r="AE88" t="n">
        <v>195049.2678202542</v>
      </c>
      <c r="AF88" t="n">
        <v>6.723889661177752e-06</v>
      </c>
      <c r="AG88" t="n">
        <v>4.652777777777778</v>
      </c>
      <c r="AH88" t="n">
        <v>176434.0394529111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8.273999999999999</v>
      </c>
      <c r="E89" t="n">
        <v>12.09</v>
      </c>
      <c r="F89" t="n">
        <v>8.869999999999999</v>
      </c>
      <c r="G89" t="n">
        <v>88.72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131.28</v>
      </c>
      <c r="Q89" t="n">
        <v>446.28</v>
      </c>
      <c r="R89" t="n">
        <v>35.66</v>
      </c>
      <c r="S89" t="n">
        <v>28.73</v>
      </c>
      <c r="T89" t="n">
        <v>2807.38</v>
      </c>
      <c r="U89" t="n">
        <v>0.8100000000000001</v>
      </c>
      <c r="V89" t="n">
        <v>0.92</v>
      </c>
      <c r="W89" t="n">
        <v>0.09</v>
      </c>
      <c r="X89" t="n">
        <v>0.15</v>
      </c>
      <c r="Y89" t="n">
        <v>1</v>
      </c>
      <c r="Z89" t="n">
        <v>10</v>
      </c>
      <c r="AA89" t="n">
        <v>142.70362913092</v>
      </c>
      <c r="AB89" t="n">
        <v>195.2534010166313</v>
      </c>
      <c r="AC89" t="n">
        <v>176.6186904635288</v>
      </c>
      <c r="AD89" t="n">
        <v>142703.62913092</v>
      </c>
      <c r="AE89" t="n">
        <v>195253.4010166313</v>
      </c>
      <c r="AF89" t="n">
        <v>6.707675796549881e-06</v>
      </c>
      <c r="AG89" t="n">
        <v>4.664351851851851</v>
      </c>
      <c r="AH89" t="n">
        <v>176618.6904635288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8.269</v>
      </c>
      <c r="E90" t="n">
        <v>12.09</v>
      </c>
      <c r="F90" t="n">
        <v>8.880000000000001</v>
      </c>
      <c r="G90" t="n">
        <v>88.79000000000001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130.44</v>
      </c>
      <c r="Q90" t="n">
        <v>446.27</v>
      </c>
      <c r="R90" t="n">
        <v>35.85</v>
      </c>
      <c r="S90" t="n">
        <v>28.73</v>
      </c>
      <c r="T90" t="n">
        <v>2899.77</v>
      </c>
      <c r="U90" t="n">
        <v>0.8</v>
      </c>
      <c r="V90" t="n">
        <v>0.92</v>
      </c>
      <c r="W90" t="n">
        <v>0.09</v>
      </c>
      <c r="X90" t="n">
        <v>0.16</v>
      </c>
      <c r="Y90" t="n">
        <v>1</v>
      </c>
      <c r="Z90" t="n">
        <v>10</v>
      </c>
      <c r="AA90" t="n">
        <v>142.5068394302238</v>
      </c>
      <c r="AB90" t="n">
        <v>194.98414466639</v>
      </c>
      <c r="AC90" t="n">
        <v>176.3751315614507</v>
      </c>
      <c r="AD90" t="n">
        <v>142506.8394302238</v>
      </c>
      <c r="AE90" t="n">
        <v>194984.14466639</v>
      </c>
      <c r="AF90" t="n">
        <v>6.703622330392915e-06</v>
      </c>
      <c r="AG90" t="n">
        <v>4.664351851851851</v>
      </c>
      <c r="AH90" t="n">
        <v>176375.1315614507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8.3378</v>
      </c>
      <c r="E91" t="n">
        <v>11.99</v>
      </c>
      <c r="F91" t="n">
        <v>8.83</v>
      </c>
      <c r="G91" t="n">
        <v>105.98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129.25</v>
      </c>
      <c r="Q91" t="n">
        <v>446.28</v>
      </c>
      <c r="R91" t="n">
        <v>34.21</v>
      </c>
      <c r="S91" t="n">
        <v>28.73</v>
      </c>
      <c r="T91" t="n">
        <v>2087.35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141.6412327026356</v>
      </c>
      <c r="AB91" t="n">
        <v>193.7997833538308</v>
      </c>
      <c r="AC91" t="n">
        <v>175.3038040303002</v>
      </c>
      <c r="AD91" t="n">
        <v>141641.2327026356</v>
      </c>
      <c r="AE91" t="n">
        <v>193799.7833538308</v>
      </c>
      <c r="AF91" t="n">
        <v>6.759398024712787e-06</v>
      </c>
      <c r="AG91" t="n">
        <v>4.625771604938271</v>
      </c>
      <c r="AH91" t="n">
        <v>175303.8040303002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8.341799999999999</v>
      </c>
      <c r="E92" t="n">
        <v>11.99</v>
      </c>
      <c r="F92" t="n">
        <v>8.83</v>
      </c>
      <c r="G92" t="n">
        <v>105.91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129.36</v>
      </c>
      <c r="Q92" t="n">
        <v>446.27</v>
      </c>
      <c r="R92" t="n">
        <v>34.08</v>
      </c>
      <c r="S92" t="n">
        <v>28.73</v>
      </c>
      <c r="T92" t="n">
        <v>2017.57</v>
      </c>
      <c r="U92" t="n">
        <v>0.84</v>
      </c>
      <c r="V92" t="n">
        <v>0.92</v>
      </c>
      <c r="W92" t="n">
        <v>0.09</v>
      </c>
      <c r="X92" t="n">
        <v>0.11</v>
      </c>
      <c r="Y92" t="n">
        <v>1</v>
      </c>
      <c r="Z92" t="n">
        <v>10</v>
      </c>
      <c r="AA92" t="n">
        <v>141.6481215258517</v>
      </c>
      <c r="AB92" t="n">
        <v>193.8092089456685</v>
      </c>
      <c r="AC92" t="n">
        <v>175.3123300568819</v>
      </c>
      <c r="AD92" t="n">
        <v>141648.1215258517</v>
      </c>
      <c r="AE92" t="n">
        <v>193809.2089456685</v>
      </c>
      <c r="AF92" t="n">
        <v>6.76264079763836e-06</v>
      </c>
      <c r="AG92" t="n">
        <v>4.625771604938271</v>
      </c>
      <c r="AH92" t="n">
        <v>175312.3300568819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8.334899999999999</v>
      </c>
      <c r="E93" t="n">
        <v>12</v>
      </c>
      <c r="F93" t="n">
        <v>8.84</v>
      </c>
      <c r="G93" t="n">
        <v>106.03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129.55</v>
      </c>
      <c r="Q93" t="n">
        <v>446.27</v>
      </c>
      <c r="R93" t="n">
        <v>34.4</v>
      </c>
      <c r="S93" t="n">
        <v>28.73</v>
      </c>
      <c r="T93" t="n">
        <v>2179.04</v>
      </c>
      <c r="U93" t="n">
        <v>0.84</v>
      </c>
      <c r="V93" t="n">
        <v>0.92</v>
      </c>
      <c r="W93" t="n">
        <v>0.09</v>
      </c>
      <c r="X93" t="n">
        <v>0.12</v>
      </c>
      <c r="Y93" t="n">
        <v>1</v>
      </c>
      <c r="Z93" t="n">
        <v>10</v>
      </c>
      <c r="AA93" t="n">
        <v>141.7630320374684</v>
      </c>
      <c r="AB93" t="n">
        <v>193.9664345771564</v>
      </c>
      <c r="AC93" t="n">
        <v>175.4545502947682</v>
      </c>
      <c r="AD93" t="n">
        <v>141763.0320374684</v>
      </c>
      <c r="AE93" t="n">
        <v>193966.4345771564</v>
      </c>
      <c r="AF93" t="n">
        <v>6.757047014341745e-06</v>
      </c>
      <c r="AG93" t="n">
        <v>4.62962962962963</v>
      </c>
      <c r="AH93" t="n">
        <v>175454.5502947682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8.3378</v>
      </c>
      <c r="E94" t="n">
        <v>11.99</v>
      </c>
      <c r="F94" t="n">
        <v>8.83</v>
      </c>
      <c r="G94" t="n">
        <v>105.98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129.33</v>
      </c>
      <c r="Q94" t="n">
        <v>446.3</v>
      </c>
      <c r="R94" t="n">
        <v>34.19</v>
      </c>
      <c r="S94" t="n">
        <v>28.73</v>
      </c>
      <c r="T94" t="n">
        <v>2077.34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141.6644392871253</v>
      </c>
      <c r="AB94" t="n">
        <v>193.8315356265319</v>
      </c>
      <c r="AC94" t="n">
        <v>175.3325259106593</v>
      </c>
      <c r="AD94" t="n">
        <v>141664.4392871253</v>
      </c>
      <c r="AE94" t="n">
        <v>193831.5356265319</v>
      </c>
      <c r="AF94" t="n">
        <v>6.759398024712787e-06</v>
      </c>
      <c r="AG94" t="n">
        <v>4.625771604938271</v>
      </c>
      <c r="AH94" t="n">
        <v>175332.5259106593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8.343400000000001</v>
      </c>
      <c r="E95" t="n">
        <v>11.99</v>
      </c>
      <c r="F95" t="n">
        <v>8.82</v>
      </c>
      <c r="G95" t="n">
        <v>105.88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129.52</v>
      </c>
      <c r="Q95" t="n">
        <v>446.32</v>
      </c>
      <c r="R95" t="n">
        <v>33.91</v>
      </c>
      <c r="S95" t="n">
        <v>28.73</v>
      </c>
      <c r="T95" t="n">
        <v>1936.75</v>
      </c>
      <c r="U95" t="n">
        <v>0.85</v>
      </c>
      <c r="V95" t="n">
        <v>0.92</v>
      </c>
      <c r="W95" t="n">
        <v>0.09</v>
      </c>
      <c r="X95" t="n">
        <v>0.1</v>
      </c>
      <c r="Y95" t="n">
        <v>1</v>
      </c>
      <c r="Z95" t="n">
        <v>10</v>
      </c>
      <c r="AA95" t="n">
        <v>141.667918297865</v>
      </c>
      <c r="AB95" t="n">
        <v>193.8362957625091</v>
      </c>
      <c r="AC95" t="n">
        <v>175.3368317459397</v>
      </c>
      <c r="AD95" t="n">
        <v>141667.918297865</v>
      </c>
      <c r="AE95" t="n">
        <v>193836.295762509</v>
      </c>
      <c r="AF95" t="n">
        <v>6.763937906808592e-06</v>
      </c>
      <c r="AG95" t="n">
        <v>4.625771604938271</v>
      </c>
      <c r="AH95" t="n">
        <v>175336.8317459397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8.3424</v>
      </c>
      <c r="E96" t="n">
        <v>11.99</v>
      </c>
      <c r="F96" t="n">
        <v>8.82</v>
      </c>
      <c r="G96" t="n">
        <v>105.9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129.88</v>
      </c>
      <c r="Q96" t="n">
        <v>446.27</v>
      </c>
      <c r="R96" t="n">
        <v>34.03</v>
      </c>
      <c r="S96" t="n">
        <v>28.73</v>
      </c>
      <c r="T96" t="n">
        <v>1995.02</v>
      </c>
      <c r="U96" t="n">
        <v>0.84</v>
      </c>
      <c r="V96" t="n">
        <v>0.92</v>
      </c>
      <c r="W96" t="n">
        <v>0.09</v>
      </c>
      <c r="X96" t="n">
        <v>0.1</v>
      </c>
      <c r="Y96" t="n">
        <v>1</v>
      </c>
      <c r="Z96" t="n">
        <v>10</v>
      </c>
      <c r="AA96" t="n">
        <v>141.7785443271686</v>
      </c>
      <c r="AB96" t="n">
        <v>193.9876591762781</v>
      </c>
      <c r="AC96" t="n">
        <v>175.4737492479386</v>
      </c>
      <c r="AD96" t="n">
        <v>141778.5443271686</v>
      </c>
      <c r="AE96" t="n">
        <v>193987.6591762781</v>
      </c>
      <c r="AF96" t="n">
        <v>6.763127213577197e-06</v>
      </c>
      <c r="AG96" t="n">
        <v>4.625771604938271</v>
      </c>
      <c r="AH96" t="n">
        <v>175473.7492479386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8.339499999999999</v>
      </c>
      <c r="E97" t="n">
        <v>11.99</v>
      </c>
      <c r="F97" t="n">
        <v>8.83</v>
      </c>
      <c r="G97" t="n">
        <v>105.95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129.95</v>
      </c>
      <c r="Q97" t="n">
        <v>446.27</v>
      </c>
      <c r="R97" t="n">
        <v>34.1</v>
      </c>
      <c r="S97" t="n">
        <v>28.73</v>
      </c>
      <c r="T97" t="n">
        <v>2032.02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141.8336188977847</v>
      </c>
      <c r="AB97" t="n">
        <v>194.0630146335136</v>
      </c>
      <c r="AC97" t="n">
        <v>175.5419128860977</v>
      </c>
      <c r="AD97" t="n">
        <v>141833.6188977847</v>
      </c>
      <c r="AE97" t="n">
        <v>194063.0146335136</v>
      </c>
      <c r="AF97" t="n">
        <v>6.760776203206155e-06</v>
      </c>
      <c r="AG97" t="n">
        <v>4.625771604938271</v>
      </c>
      <c r="AH97" t="n">
        <v>175541.9128860976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8.3453</v>
      </c>
      <c r="E98" t="n">
        <v>11.98</v>
      </c>
      <c r="F98" t="n">
        <v>8.82</v>
      </c>
      <c r="G98" t="n">
        <v>105.85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130.01</v>
      </c>
      <c r="Q98" t="n">
        <v>446.3</v>
      </c>
      <c r="R98" t="n">
        <v>33.76</v>
      </c>
      <c r="S98" t="n">
        <v>28.73</v>
      </c>
      <c r="T98" t="n">
        <v>1858.02</v>
      </c>
      <c r="U98" t="n">
        <v>0.85</v>
      </c>
      <c r="V98" t="n">
        <v>0.92</v>
      </c>
      <c r="W98" t="n">
        <v>0.09</v>
      </c>
      <c r="X98" t="n">
        <v>0.1</v>
      </c>
      <c r="Y98" t="n">
        <v>1</v>
      </c>
      <c r="Z98" t="n">
        <v>10</v>
      </c>
      <c r="AA98" t="n">
        <v>141.7980524491584</v>
      </c>
      <c r="AB98" t="n">
        <v>194.0143510494221</v>
      </c>
      <c r="AC98" t="n">
        <v>175.497893686172</v>
      </c>
      <c r="AD98" t="n">
        <v>141798.0524491584</v>
      </c>
      <c r="AE98" t="n">
        <v>194014.3510494221</v>
      </c>
      <c r="AF98" t="n">
        <v>6.765478223948238e-06</v>
      </c>
      <c r="AG98" t="n">
        <v>4.621913580246914</v>
      </c>
      <c r="AH98" t="n">
        <v>175497.893686172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8.355399999999999</v>
      </c>
      <c r="E99" t="n">
        <v>11.97</v>
      </c>
      <c r="F99" t="n">
        <v>8.81</v>
      </c>
      <c r="G99" t="n">
        <v>105.67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129.89</v>
      </c>
      <c r="Q99" t="n">
        <v>446.27</v>
      </c>
      <c r="R99" t="n">
        <v>33.29</v>
      </c>
      <c r="S99" t="n">
        <v>28.73</v>
      </c>
      <c r="T99" t="n">
        <v>1623.63</v>
      </c>
      <c r="U99" t="n">
        <v>0.86</v>
      </c>
      <c r="V99" t="n">
        <v>0.92</v>
      </c>
      <c r="W99" t="n">
        <v>0.09</v>
      </c>
      <c r="X99" t="n">
        <v>0.09</v>
      </c>
      <c r="Y99" t="n">
        <v>1</v>
      </c>
      <c r="Z99" t="n">
        <v>10</v>
      </c>
      <c r="AA99" t="n">
        <v>130.8927114414341</v>
      </c>
      <c r="AB99" t="n">
        <v>179.093182372971</v>
      </c>
      <c r="AC99" t="n">
        <v>162.0007804062049</v>
      </c>
      <c r="AD99" t="n">
        <v>130892.7114414341</v>
      </c>
      <c r="AE99" t="n">
        <v>179093.182372971</v>
      </c>
      <c r="AF99" t="n">
        <v>6.773666225585312e-06</v>
      </c>
      <c r="AG99" t="n">
        <v>4.618055555555555</v>
      </c>
      <c r="AH99" t="n">
        <v>162000.7804062049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8.353999999999999</v>
      </c>
      <c r="E100" t="n">
        <v>11.97</v>
      </c>
      <c r="F100" t="n">
        <v>8.81</v>
      </c>
      <c r="G100" t="n">
        <v>105.7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130.04</v>
      </c>
      <c r="Q100" t="n">
        <v>446.27</v>
      </c>
      <c r="R100" t="n">
        <v>33.44</v>
      </c>
      <c r="S100" t="n">
        <v>28.73</v>
      </c>
      <c r="T100" t="n">
        <v>1702.06</v>
      </c>
      <c r="U100" t="n">
        <v>0.86</v>
      </c>
      <c r="V100" t="n">
        <v>0.92</v>
      </c>
      <c r="W100" t="n">
        <v>0.09</v>
      </c>
      <c r="X100" t="n">
        <v>0.09</v>
      </c>
      <c r="Y100" t="n">
        <v>1</v>
      </c>
      <c r="Z100" t="n">
        <v>10</v>
      </c>
      <c r="AA100" t="n">
        <v>130.9448854417969</v>
      </c>
      <c r="AB100" t="n">
        <v>179.1645691420217</v>
      </c>
      <c r="AC100" t="n">
        <v>162.0653541222094</v>
      </c>
      <c r="AD100" t="n">
        <v>130944.8854417969</v>
      </c>
      <c r="AE100" t="n">
        <v>179164.5691420217</v>
      </c>
      <c r="AF100" t="n">
        <v>6.772531255061361e-06</v>
      </c>
      <c r="AG100" t="n">
        <v>4.618055555555555</v>
      </c>
      <c r="AH100" t="n">
        <v>162065.3541222094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8.3445</v>
      </c>
      <c r="E101" t="n">
        <v>11.98</v>
      </c>
      <c r="F101" t="n">
        <v>8.82</v>
      </c>
      <c r="G101" t="n">
        <v>105.86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130.16</v>
      </c>
      <c r="Q101" t="n">
        <v>446.27</v>
      </c>
      <c r="R101" t="n">
        <v>33.97</v>
      </c>
      <c r="S101" t="n">
        <v>28.73</v>
      </c>
      <c r="T101" t="n">
        <v>1965.03</v>
      </c>
      <c r="U101" t="n">
        <v>0.85</v>
      </c>
      <c r="V101" t="n">
        <v>0.92</v>
      </c>
      <c r="W101" t="n">
        <v>0.09</v>
      </c>
      <c r="X101" t="n">
        <v>0.1</v>
      </c>
      <c r="Y101" t="n">
        <v>1</v>
      </c>
      <c r="Z101" t="n">
        <v>10</v>
      </c>
      <c r="AA101" t="n">
        <v>141.8465442602959</v>
      </c>
      <c r="AB101" t="n">
        <v>194.0806996847282</v>
      </c>
      <c r="AC101" t="n">
        <v>175.5579101008454</v>
      </c>
      <c r="AD101" t="n">
        <v>141846.5442602959</v>
      </c>
      <c r="AE101" t="n">
        <v>194080.6996847282</v>
      </c>
      <c r="AF101" t="n">
        <v>6.764829669363122e-06</v>
      </c>
      <c r="AG101" t="n">
        <v>4.621913580246914</v>
      </c>
      <c r="AH101" t="n">
        <v>175557.9101008454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8.3302</v>
      </c>
      <c r="E102" t="n">
        <v>12</v>
      </c>
      <c r="F102" t="n">
        <v>8.84</v>
      </c>
      <c r="G102" t="n">
        <v>106.11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130.55</v>
      </c>
      <c r="Q102" t="n">
        <v>446.27</v>
      </c>
      <c r="R102" t="n">
        <v>34.7</v>
      </c>
      <c r="S102" t="n">
        <v>28.73</v>
      </c>
      <c r="T102" t="n">
        <v>2330.77</v>
      </c>
      <c r="U102" t="n">
        <v>0.83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142.0828694246207</v>
      </c>
      <c r="AB102" t="n">
        <v>194.4040502004876</v>
      </c>
      <c r="AC102" t="n">
        <v>175.8504004972062</v>
      </c>
      <c r="AD102" t="n">
        <v>142082.8694246207</v>
      </c>
      <c r="AE102" t="n">
        <v>194404.0502004876</v>
      </c>
      <c r="AF102" t="n">
        <v>6.753236756154196e-06</v>
      </c>
      <c r="AG102" t="n">
        <v>4.62962962962963</v>
      </c>
      <c r="AH102" t="n">
        <v>175850.4004972062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8.3262</v>
      </c>
      <c r="E103" t="n">
        <v>12.01</v>
      </c>
      <c r="F103" t="n">
        <v>8.85</v>
      </c>
      <c r="G103" t="n">
        <v>106.18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130.44</v>
      </c>
      <c r="Q103" t="n">
        <v>446.28</v>
      </c>
      <c r="R103" t="n">
        <v>34.81</v>
      </c>
      <c r="S103" t="n">
        <v>28.73</v>
      </c>
      <c r="T103" t="n">
        <v>2387.16</v>
      </c>
      <c r="U103" t="n">
        <v>0.83</v>
      </c>
      <c r="V103" t="n">
        <v>0.92</v>
      </c>
      <c r="W103" t="n">
        <v>0.09</v>
      </c>
      <c r="X103" t="n">
        <v>0.13</v>
      </c>
      <c r="Y103" t="n">
        <v>1</v>
      </c>
      <c r="Z103" t="n">
        <v>10</v>
      </c>
      <c r="AA103" t="n">
        <v>142.0927979902428</v>
      </c>
      <c r="AB103" t="n">
        <v>194.4176349019891</v>
      </c>
      <c r="AC103" t="n">
        <v>175.8626886938627</v>
      </c>
      <c r="AD103" t="n">
        <v>142092.7979902428</v>
      </c>
      <c r="AE103" t="n">
        <v>194417.6349019891</v>
      </c>
      <c r="AF103" t="n">
        <v>6.749993983228622e-06</v>
      </c>
      <c r="AG103" t="n">
        <v>4.633487654320988</v>
      </c>
      <c r="AH103" t="n">
        <v>175862.6886938626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8.3347</v>
      </c>
      <c r="E104" t="n">
        <v>12</v>
      </c>
      <c r="F104" t="n">
        <v>8.84</v>
      </c>
      <c r="G104" t="n">
        <v>106.03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129.54</v>
      </c>
      <c r="Q104" t="n">
        <v>446.27</v>
      </c>
      <c r="R104" t="n">
        <v>34.43</v>
      </c>
      <c r="S104" t="n">
        <v>28.73</v>
      </c>
      <c r="T104" t="n">
        <v>2197.2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141.7613843697009</v>
      </c>
      <c r="AB104" t="n">
        <v>193.9641801654268</v>
      </c>
      <c r="AC104" t="n">
        <v>175.45251104093</v>
      </c>
      <c r="AD104" t="n">
        <v>141761.3843697009</v>
      </c>
      <c r="AE104" t="n">
        <v>193964.1801654268</v>
      </c>
      <c r="AF104" t="n">
        <v>6.756884875695467e-06</v>
      </c>
      <c r="AG104" t="n">
        <v>4.62962962962963</v>
      </c>
      <c r="AH104" t="n">
        <v>175452.51104093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8.333500000000001</v>
      </c>
      <c r="E105" t="n">
        <v>12</v>
      </c>
      <c r="F105" t="n">
        <v>8.84</v>
      </c>
      <c r="G105" t="n">
        <v>106.05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129.08</v>
      </c>
      <c r="Q105" t="n">
        <v>446.27</v>
      </c>
      <c r="R105" t="n">
        <v>34.45</v>
      </c>
      <c r="S105" t="n">
        <v>28.73</v>
      </c>
      <c r="T105" t="n">
        <v>2206.61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141.6354039080404</v>
      </c>
      <c r="AB105" t="n">
        <v>193.7918081399174</v>
      </c>
      <c r="AC105" t="n">
        <v>175.2965899596095</v>
      </c>
      <c r="AD105" t="n">
        <v>141635.4039080404</v>
      </c>
      <c r="AE105" t="n">
        <v>193791.8081399174</v>
      </c>
      <c r="AF105" t="n">
        <v>6.755912043817796e-06</v>
      </c>
      <c r="AG105" t="n">
        <v>4.62962962962963</v>
      </c>
      <c r="AH105" t="n">
        <v>175296.5899596095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8.334899999999999</v>
      </c>
      <c r="E106" t="n">
        <v>12</v>
      </c>
      <c r="F106" t="n">
        <v>8.84</v>
      </c>
      <c r="G106" t="n">
        <v>106.03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128.56</v>
      </c>
      <c r="Q106" t="n">
        <v>446.31</v>
      </c>
      <c r="R106" t="n">
        <v>34.36</v>
      </c>
      <c r="S106" t="n">
        <v>28.73</v>
      </c>
      <c r="T106" t="n">
        <v>2160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141.4757506340368</v>
      </c>
      <c r="AB106" t="n">
        <v>193.5733634870205</v>
      </c>
      <c r="AC106" t="n">
        <v>175.0989933577959</v>
      </c>
      <c r="AD106" t="n">
        <v>141475.7506340368</v>
      </c>
      <c r="AE106" t="n">
        <v>193573.3634870205</v>
      </c>
      <c r="AF106" t="n">
        <v>6.757047014341745e-06</v>
      </c>
      <c r="AG106" t="n">
        <v>4.62962962962963</v>
      </c>
      <c r="AH106" t="n">
        <v>175098.9933577959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8.3376</v>
      </c>
      <c r="E107" t="n">
        <v>11.99</v>
      </c>
      <c r="F107" t="n">
        <v>8.83</v>
      </c>
      <c r="G107" t="n">
        <v>105.98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128.23</v>
      </c>
      <c r="Q107" t="n">
        <v>446.27</v>
      </c>
      <c r="R107" t="n">
        <v>34.16</v>
      </c>
      <c r="S107" t="n">
        <v>28.73</v>
      </c>
      <c r="T107" t="n">
        <v>2058.94</v>
      </c>
      <c r="U107" t="n">
        <v>0.84</v>
      </c>
      <c r="V107" t="n">
        <v>0.92</v>
      </c>
      <c r="W107" t="n">
        <v>0.09</v>
      </c>
      <c r="X107" t="n">
        <v>0.11</v>
      </c>
      <c r="Y107" t="n">
        <v>1</v>
      </c>
      <c r="Z107" t="n">
        <v>10</v>
      </c>
      <c r="AA107" t="n">
        <v>141.3465925290952</v>
      </c>
      <c r="AB107" t="n">
        <v>193.3966436697859</v>
      </c>
      <c r="AC107" t="n">
        <v>174.9391394318904</v>
      </c>
      <c r="AD107" t="n">
        <v>141346.5925290952</v>
      </c>
      <c r="AE107" t="n">
        <v>193396.6436697859</v>
      </c>
      <c r="AF107" t="n">
        <v>6.759235886066509e-06</v>
      </c>
      <c r="AG107" t="n">
        <v>4.625771604938271</v>
      </c>
      <c r="AH107" t="n">
        <v>174939.1394318904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8.337</v>
      </c>
      <c r="E108" t="n">
        <v>11.99</v>
      </c>
      <c r="F108" t="n">
        <v>8.83</v>
      </c>
      <c r="G108" t="n">
        <v>105.99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128.14</v>
      </c>
      <c r="Q108" t="n">
        <v>446.27</v>
      </c>
      <c r="R108" t="n">
        <v>34.26</v>
      </c>
      <c r="S108" t="n">
        <v>28.73</v>
      </c>
      <c r="T108" t="n">
        <v>2111.04</v>
      </c>
      <c r="U108" t="n">
        <v>0.84</v>
      </c>
      <c r="V108" t="n">
        <v>0.92</v>
      </c>
      <c r="W108" t="n">
        <v>0.09</v>
      </c>
      <c r="X108" t="n">
        <v>0.11</v>
      </c>
      <c r="Y108" t="n">
        <v>1</v>
      </c>
      <c r="Z108" t="n">
        <v>10</v>
      </c>
      <c r="AA108" t="n">
        <v>141.3242143104973</v>
      </c>
      <c r="AB108" t="n">
        <v>193.366024803843</v>
      </c>
      <c r="AC108" t="n">
        <v>174.9114427875392</v>
      </c>
      <c r="AD108" t="n">
        <v>141324.2143104973</v>
      </c>
      <c r="AE108" t="n">
        <v>193366.024803843</v>
      </c>
      <c r="AF108" t="n">
        <v>6.758749470127672e-06</v>
      </c>
      <c r="AG108" t="n">
        <v>4.625771604938271</v>
      </c>
      <c r="AH108" t="n">
        <v>174911.4427875392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8.3316</v>
      </c>
      <c r="E109" t="n">
        <v>12</v>
      </c>
      <c r="F109" t="n">
        <v>8.84</v>
      </c>
      <c r="G109" t="n">
        <v>106.08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127.93</v>
      </c>
      <c r="Q109" t="n">
        <v>446.27</v>
      </c>
      <c r="R109" t="n">
        <v>34.51</v>
      </c>
      <c r="S109" t="n">
        <v>28.73</v>
      </c>
      <c r="T109" t="n">
        <v>2237.11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141.3134515631803</v>
      </c>
      <c r="AB109" t="n">
        <v>193.351298738145</v>
      </c>
      <c r="AC109" t="n">
        <v>174.8981221568832</v>
      </c>
      <c r="AD109" t="n">
        <v>141313.4515631803</v>
      </c>
      <c r="AE109" t="n">
        <v>193351.298738145</v>
      </c>
      <c r="AF109" t="n">
        <v>6.754371726678148e-06</v>
      </c>
      <c r="AG109" t="n">
        <v>4.62962962962963</v>
      </c>
      <c r="AH109" t="n">
        <v>174898.1221568832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8.327199999999999</v>
      </c>
      <c r="E110" t="n">
        <v>12.01</v>
      </c>
      <c r="F110" t="n">
        <v>8.85</v>
      </c>
      <c r="G110" t="n">
        <v>106.16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127.74</v>
      </c>
      <c r="Q110" t="n">
        <v>446.27</v>
      </c>
      <c r="R110" t="n">
        <v>34.7</v>
      </c>
      <c r="S110" t="n">
        <v>28.73</v>
      </c>
      <c r="T110" t="n">
        <v>2331.77</v>
      </c>
      <c r="U110" t="n">
        <v>0.83</v>
      </c>
      <c r="V110" t="n">
        <v>0.92</v>
      </c>
      <c r="W110" t="n">
        <v>0.09</v>
      </c>
      <c r="X110" t="n">
        <v>0.13</v>
      </c>
      <c r="Y110" t="n">
        <v>1</v>
      </c>
      <c r="Z110" t="n">
        <v>10</v>
      </c>
      <c r="AA110" t="n">
        <v>141.3022623508693</v>
      </c>
      <c r="AB110" t="n">
        <v>193.3359891642278</v>
      </c>
      <c r="AC110" t="n">
        <v>174.8842737072136</v>
      </c>
      <c r="AD110" t="n">
        <v>141302.2623508692</v>
      </c>
      <c r="AE110" t="n">
        <v>193335.9891642278</v>
      </c>
      <c r="AF110" t="n">
        <v>6.750804676460015e-06</v>
      </c>
      <c r="AG110" t="n">
        <v>4.633487654320988</v>
      </c>
      <c r="AH110" t="n">
        <v>174884.2737072136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8.3245</v>
      </c>
      <c r="E111" t="n">
        <v>12.01</v>
      </c>
      <c r="F111" t="n">
        <v>8.85</v>
      </c>
      <c r="G111" t="n">
        <v>106.21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127.66</v>
      </c>
      <c r="Q111" t="n">
        <v>446.27</v>
      </c>
      <c r="R111" t="n">
        <v>34.77</v>
      </c>
      <c r="S111" t="n">
        <v>28.73</v>
      </c>
      <c r="T111" t="n">
        <v>2366.4</v>
      </c>
      <c r="U111" t="n">
        <v>0.83</v>
      </c>
      <c r="V111" t="n">
        <v>0.92</v>
      </c>
      <c r="W111" t="n">
        <v>0.09</v>
      </c>
      <c r="X111" t="n">
        <v>0.13</v>
      </c>
      <c r="Y111" t="n">
        <v>1</v>
      </c>
      <c r="Z111" t="n">
        <v>10</v>
      </c>
      <c r="AA111" t="n">
        <v>141.2958221505432</v>
      </c>
      <c r="AB111" t="n">
        <v>193.3271773980201</v>
      </c>
      <c r="AC111" t="n">
        <v>174.8763029236054</v>
      </c>
      <c r="AD111" t="n">
        <v>141295.8221505432</v>
      </c>
      <c r="AE111" t="n">
        <v>193327.1773980201</v>
      </c>
      <c r="AF111" t="n">
        <v>6.748615804735254e-06</v>
      </c>
      <c r="AG111" t="n">
        <v>4.633487654320988</v>
      </c>
      <c r="AH111" t="n">
        <v>174876.3029236054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8.322900000000001</v>
      </c>
      <c r="E112" t="n">
        <v>12.02</v>
      </c>
      <c r="F112" t="n">
        <v>8.85</v>
      </c>
      <c r="G112" t="n">
        <v>106.23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0</v>
      </c>
      <c r="N112" t="n">
        <v>103.55</v>
      </c>
      <c r="O112" t="n">
        <v>41255.45</v>
      </c>
      <c r="P112" t="n">
        <v>127.85</v>
      </c>
      <c r="Q112" t="n">
        <v>446.27</v>
      </c>
      <c r="R112" t="n">
        <v>34.78</v>
      </c>
      <c r="S112" t="n">
        <v>28.73</v>
      </c>
      <c r="T112" t="n">
        <v>2368.2</v>
      </c>
      <c r="U112" t="n">
        <v>0.83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141.3609947418129</v>
      </c>
      <c r="AB112" t="n">
        <v>193.4163494126071</v>
      </c>
      <c r="AC112" t="n">
        <v>174.9569644862739</v>
      </c>
      <c r="AD112" t="n">
        <v>141360.9947418129</v>
      </c>
      <c r="AE112" t="n">
        <v>193416.3494126071</v>
      </c>
      <c r="AF112" t="n">
        <v>6.747318695565023e-06</v>
      </c>
      <c r="AG112" t="n">
        <v>4.637345679012346</v>
      </c>
      <c r="AH112" t="n">
        <v>174956.9644862739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8.089700000000001</v>
      </c>
      <c r="E2" t="n">
        <v>12.36</v>
      </c>
      <c r="F2" t="n">
        <v>9.949999999999999</v>
      </c>
      <c r="G2" t="n">
        <v>13.57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59.32</v>
      </c>
      <c r="Q2" t="n">
        <v>446.3</v>
      </c>
      <c r="R2" t="n">
        <v>70.8</v>
      </c>
      <c r="S2" t="n">
        <v>28.73</v>
      </c>
      <c r="T2" t="n">
        <v>20186.79</v>
      </c>
      <c r="U2" t="n">
        <v>0.41</v>
      </c>
      <c r="V2" t="n">
        <v>0.82</v>
      </c>
      <c r="W2" t="n">
        <v>0.15</v>
      </c>
      <c r="X2" t="n">
        <v>1.23</v>
      </c>
      <c r="Y2" t="n">
        <v>1</v>
      </c>
      <c r="Z2" t="n">
        <v>10</v>
      </c>
      <c r="AA2" t="n">
        <v>98.45354481036688</v>
      </c>
      <c r="AB2" t="n">
        <v>134.7084834733383</v>
      </c>
      <c r="AC2" t="n">
        <v>121.8520948752229</v>
      </c>
      <c r="AD2" t="n">
        <v>98453.54481036688</v>
      </c>
      <c r="AE2" t="n">
        <v>134708.4834733383</v>
      </c>
      <c r="AF2" t="n">
        <v>9.981649921984323e-06</v>
      </c>
      <c r="AG2" t="n">
        <v>4.768518518518518</v>
      </c>
      <c r="AH2" t="n">
        <v>121852.0948752229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8.420299999999999</v>
      </c>
      <c r="E3" t="n">
        <v>11.88</v>
      </c>
      <c r="F3" t="n">
        <v>9.619999999999999</v>
      </c>
      <c r="G3" t="n">
        <v>17.49</v>
      </c>
      <c r="H3" t="n">
        <v>0.35</v>
      </c>
      <c r="I3" t="n">
        <v>33</v>
      </c>
      <c r="J3" t="n">
        <v>62.05</v>
      </c>
      <c r="K3" t="n">
        <v>28.92</v>
      </c>
      <c r="L3" t="n">
        <v>1.25</v>
      </c>
      <c r="M3" t="n">
        <v>31</v>
      </c>
      <c r="N3" t="n">
        <v>6.88</v>
      </c>
      <c r="O3" t="n">
        <v>7887.12</v>
      </c>
      <c r="P3" t="n">
        <v>55.56</v>
      </c>
      <c r="Q3" t="n">
        <v>446.32</v>
      </c>
      <c r="R3" t="n">
        <v>59.79</v>
      </c>
      <c r="S3" t="n">
        <v>28.73</v>
      </c>
      <c r="T3" t="n">
        <v>14736.39</v>
      </c>
      <c r="U3" t="n">
        <v>0.48</v>
      </c>
      <c r="V3" t="n">
        <v>0.85</v>
      </c>
      <c r="W3" t="n">
        <v>0.13</v>
      </c>
      <c r="X3" t="n">
        <v>0.9</v>
      </c>
      <c r="Y3" t="n">
        <v>1</v>
      </c>
      <c r="Z3" t="n">
        <v>10</v>
      </c>
      <c r="AA3" t="n">
        <v>87.44106036764107</v>
      </c>
      <c r="AB3" t="n">
        <v>119.6407164222835</v>
      </c>
      <c r="AC3" t="n">
        <v>108.222374363772</v>
      </c>
      <c r="AD3" t="n">
        <v>87441.06036764107</v>
      </c>
      <c r="AE3" t="n">
        <v>119640.7164222835</v>
      </c>
      <c r="AF3" t="n">
        <v>1.038956782551697e-05</v>
      </c>
      <c r="AG3" t="n">
        <v>4.583333333333334</v>
      </c>
      <c r="AH3" t="n">
        <v>108222.374363772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8.649100000000001</v>
      </c>
      <c r="E4" t="n">
        <v>11.56</v>
      </c>
      <c r="F4" t="n">
        <v>9.4</v>
      </c>
      <c r="G4" t="n">
        <v>21.7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52.17</v>
      </c>
      <c r="Q4" t="n">
        <v>446.29</v>
      </c>
      <c r="R4" t="n">
        <v>53.31</v>
      </c>
      <c r="S4" t="n">
        <v>28.73</v>
      </c>
      <c r="T4" t="n">
        <v>11528.85</v>
      </c>
      <c r="U4" t="n">
        <v>0.54</v>
      </c>
      <c r="V4" t="n">
        <v>0.87</v>
      </c>
      <c r="W4" t="n">
        <v>0.11</v>
      </c>
      <c r="X4" t="n">
        <v>0.68</v>
      </c>
      <c r="Y4" t="n">
        <v>1</v>
      </c>
      <c r="Z4" t="n">
        <v>10</v>
      </c>
      <c r="AA4" t="n">
        <v>85.51592184435542</v>
      </c>
      <c r="AB4" t="n">
        <v>117.0066569636079</v>
      </c>
      <c r="AC4" t="n">
        <v>105.8397058429059</v>
      </c>
      <c r="AD4" t="n">
        <v>85515.92184435541</v>
      </c>
      <c r="AE4" t="n">
        <v>117006.6569636078</v>
      </c>
      <c r="AF4" t="n">
        <v>1.067187761477368e-05</v>
      </c>
      <c r="AG4" t="n">
        <v>4.459876543209877</v>
      </c>
      <c r="AH4" t="n">
        <v>105839.7058429059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8.7326</v>
      </c>
      <c r="E5" t="n">
        <v>11.45</v>
      </c>
      <c r="F5" t="n">
        <v>9.35</v>
      </c>
      <c r="G5" t="n">
        <v>25.5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49.96</v>
      </c>
      <c r="Q5" t="n">
        <v>446.29</v>
      </c>
      <c r="R5" t="n">
        <v>51.18</v>
      </c>
      <c r="S5" t="n">
        <v>28.73</v>
      </c>
      <c r="T5" t="n">
        <v>10484.55</v>
      </c>
      <c r="U5" t="n">
        <v>0.5600000000000001</v>
      </c>
      <c r="V5" t="n">
        <v>0.87</v>
      </c>
      <c r="W5" t="n">
        <v>0.12</v>
      </c>
      <c r="X5" t="n">
        <v>0.63</v>
      </c>
      <c r="Y5" t="n">
        <v>1</v>
      </c>
      <c r="Z5" t="n">
        <v>10</v>
      </c>
      <c r="AA5" t="n">
        <v>84.65301536467807</v>
      </c>
      <c r="AB5" t="n">
        <v>115.8259902493668</v>
      </c>
      <c r="AC5" t="n">
        <v>104.7717203027955</v>
      </c>
      <c r="AD5" t="n">
        <v>84653.01536467807</v>
      </c>
      <c r="AE5" t="n">
        <v>115825.9902493668</v>
      </c>
      <c r="AF5" t="n">
        <v>1.07749058813949e-05</v>
      </c>
      <c r="AG5" t="n">
        <v>4.417438271604938</v>
      </c>
      <c r="AH5" t="n">
        <v>104771.7203027955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8.7957</v>
      </c>
      <c r="E6" t="n">
        <v>11.37</v>
      </c>
      <c r="F6" t="n">
        <v>9.300000000000001</v>
      </c>
      <c r="G6" t="n">
        <v>27.89</v>
      </c>
      <c r="H6" t="n">
        <v>0.55</v>
      </c>
      <c r="I6" t="n">
        <v>20</v>
      </c>
      <c r="J6" t="n">
        <v>62.92</v>
      </c>
      <c r="K6" t="n">
        <v>28.92</v>
      </c>
      <c r="L6" t="n">
        <v>2</v>
      </c>
      <c r="M6" t="n">
        <v>3</v>
      </c>
      <c r="N6" t="n">
        <v>7</v>
      </c>
      <c r="O6" t="n">
        <v>7994.37</v>
      </c>
      <c r="P6" t="n">
        <v>48.66</v>
      </c>
      <c r="Q6" t="n">
        <v>446.33</v>
      </c>
      <c r="R6" t="n">
        <v>48.73</v>
      </c>
      <c r="S6" t="n">
        <v>28.73</v>
      </c>
      <c r="T6" t="n">
        <v>9269.120000000001</v>
      </c>
      <c r="U6" t="n">
        <v>0.59</v>
      </c>
      <c r="V6" t="n">
        <v>0.88</v>
      </c>
      <c r="W6" t="n">
        <v>0.13</v>
      </c>
      <c r="X6" t="n">
        <v>0.57</v>
      </c>
      <c r="Y6" t="n">
        <v>1</v>
      </c>
      <c r="Z6" t="n">
        <v>10</v>
      </c>
      <c r="AA6" t="n">
        <v>84.10396661691674</v>
      </c>
      <c r="AB6" t="n">
        <v>115.0747575303588</v>
      </c>
      <c r="AC6" t="n">
        <v>104.0921841801277</v>
      </c>
      <c r="AD6" t="n">
        <v>84103.96661691673</v>
      </c>
      <c r="AE6" t="n">
        <v>115074.7575303588</v>
      </c>
      <c r="AF6" t="n">
        <v>1.085276317030267e-05</v>
      </c>
      <c r="AG6" t="n">
        <v>4.386574074074074</v>
      </c>
      <c r="AH6" t="n">
        <v>104092.1841801277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8.8437</v>
      </c>
      <c r="E7" t="n">
        <v>11.31</v>
      </c>
      <c r="F7" t="n">
        <v>9.25</v>
      </c>
      <c r="G7" t="n">
        <v>29.2</v>
      </c>
      <c r="H7" t="n">
        <v>0.62</v>
      </c>
      <c r="I7" t="n">
        <v>19</v>
      </c>
      <c r="J7" t="n">
        <v>63.21</v>
      </c>
      <c r="K7" t="n">
        <v>28.92</v>
      </c>
      <c r="L7" t="n">
        <v>2.25</v>
      </c>
      <c r="M7" t="n">
        <v>1</v>
      </c>
      <c r="N7" t="n">
        <v>7.04</v>
      </c>
      <c r="O7" t="n">
        <v>8030.17</v>
      </c>
      <c r="P7" t="n">
        <v>48.6</v>
      </c>
      <c r="Q7" t="n">
        <v>446.38</v>
      </c>
      <c r="R7" t="n">
        <v>47.04</v>
      </c>
      <c r="S7" t="n">
        <v>28.73</v>
      </c>
      <c r="T7" t="n">
        <v>8431.93</v>
      </c>
      <c r="U7" t="n">
        <v>0.61</v>
      </c>
      <c r="V7" t="n">
        <v>0.88</v>
      </c>
      <c r="W7" t="n">
        <v>0.13</v>
      </c>
      <c r="X7" t="n">
        <v>0.53</v>
      </c>
      <c r="Y7" t="n">
        <v>1</v>
      </c>
      <c r="Z7" t="n">
        <v>10</v>
      </c>
      <c r="AA7" t="n">
        <v>83.93625498082882</v>
      </c>
      <c r="AB7" t="n">
        <v>114.8452870709483</v>
      </c>
      <c r="AC7" t="n">
        <v>103.8846140592994</v>
      </c>
      <c r="AD7" t="n">
        <v>83936.25498082882</v>
      </c>
      <c r="AE7" t="n">
        <v>114845.2870709483</v>
      </c>
      <c r="AF7" t="n">
        <v>1.091198900021667e-05</v>
      </c>
      <c r="AG7" t="n">
        <v>4.363425925925926</v>
      </c>
      <c r="AH7" t="n">
        <v>103884.6140592994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8.8428</v>
      </c>
      <c r="E8" t="n">
        <v>11.31</v>
      </c>
      <c r="F8" t="n">
        <v>9.25</v>
      </c>
      <c r="G8" t="n">
        <v>29.21</v>
      </c>
      <c r="H8" t="n">
        <v>0.6899999999999999</v>
      </c>
      <c r="I8" t="n">
        <v>19</v>
      </c>
      <c r="J8" t="n">
        <v>63.5</v>
      </c>
      <c r="K8" t="n">
        <v>28.92</v>
      </c>
      <c r="L8" t="n">
        <v>2.5</v>
      </c>
      <c r="M8" t="n">
        <v>0</v>
      </c>
      <c r="N8" t="n">
        <v>7.08</v>
      </c>
      <c r="O8" t="n">
        <v>8065.98</v>
      </c>
      <c r="P8" t="n">
        <v>48.8</v>
      </c>
      <c r="Q8" t="n">
        <v>446.33</v>
      </c>
      <c r="R8" t="n">
        <v>47.08</v>
      </c>
      <c r="S8" t="n">
        <v>28.73</v>
      </c>
      <c r="T8" t="n">
        <v>8447.66</v>
      </c>
      <c r="U8" t="n">
        <v>0.61</v>
      </c>
      <c r="V8" t="n">
        <v>0.88</v>
      </c>
      <c r="W8" t="n">
        <v>0.13</v>
      </c>
      <c r="X8" t="n">
        <v>0.53</v>
      </c>
      <c r="Y8" t="n">
        <v>1</v>
      </c>
      <c r="Z8" t="n">
        <v>10</v>
      </c>
      <c r="AA8" t="n">
        <v>83.99304616530132</v>
      </c>
      <c r="AB8" t="n">
        <v>114.9229912749937</v>
      </c>
      <c r="AC8" t="n">
        <v>103.9549022831693</v>
      </c>
      <c r="AD8" t="n">
        <v>83993.04616530132</v>
      </c>
      <c r="AE8" t="n">
        <v>114922.9912749938</v>
      </c>
      <c r="AF8" t="n">
        <v>1.091087851590578e-05</v>
      </c>
      <c r="AG8" t="n">
        <v>4.363425925925926</v>
      </c>
      <c r="AH8" t="n">
        <v>103954.9022831693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5.5611</v>
      </c>
      <c r="E2" t="n">
        <v>17.98</v>
      </c>
      <c r="F2" t="n">
        <v>11.92</v>
      </c>
      <c r="G2" t="n">
        <v>6.56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149.36</v>
      </c>
      <c r="Q2" t="n">
        <v>446.42</v>
      </c>
      <c r="R2" t="n">
        <v>135.12</v>
      </c>
      <c r="S2" t="n">
        <v>28.73</v>
      </c>
      <c r="T2" t="n">
        <v>52018.33</v>
      </c>
      <c r="U2" t="n">
        <v>0.21</v>
      </c>
      <c r="V2" t="n">
        <v>0.68</v>
      </c>
      <c r="W2" t="n">
        <v>0.25</v>
      </c>
      <c r="X2" t="n">
        <v>3.19</v>
      </c>
      <c r="Y2" t="n">
        <v>1</v>
      </c>
      <c r="Z2" t="n">
        <v>10</v>
      </c>
      <c r="AA2" t="n">
        <v>203.1169008535646</v>
      </c>
      <c r="AB2" t="n">
        <v>277.913504632957</v>
      </c>
      <c r="AC2" t="n">
        <v>251.3898298049228</v>
      </c>
      <c r="AD2" t="n">
        <v>203116.9008535646</v>
      </c>
      <c r="AE2" t="n">
        <v>277913.504632957</v>
      </c>
      <c r="AF2" t="n">
        <v>5.151430339529894e-06</v>
      </c>
      <c r="AG2" t="n">
        <v>6.936728395061729</v>
      </c>
      <c r="AH2" t="n">
        <v>251389.8298049227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6.1803</v>
      </c>
      <c r="E3" t="n">
        <v>16.18</v>
      </c>
      <c r="F3" t="n">
        <v>11.06</v>
      </c>
      <c r="G3" t="n">
        <v>8.19</v>
      </c>
      <c r="H3" t="n">
        <v>0.13</v>
      </c>
      <c r="I3" t="n">
        <v>81</v>
      </c>
      <c r="J3" t="n">
        <v>168.25</v>
      </c>
      <c r="K3" t="n">
        <v>51.39</v>
      </c>
      <c r="L3" t="n">
        <v>1.25</v>
      </c>
      <c r="M3" t="n">
        <v>79</v>
      </c>
      <c r="N3" t="n">
        <v>30.6</v>
      </c>
      <c r="O3" t="n">
        <v>20984.25</v>
      </c>
      <c r="P3" t="n">
        <v>138.04</v>
      </c>
      <c r="Q3" t="n">
        <v>446.37</v>
      </c>
      <c r="R3" t="n">
        <v>107.39</v>
      </c>
      <c r="S3" t="n">
        <v>28.73</v>
      </c>
      <c r="T3" t="n">
        <v>38296.66</v>
      </c>
      <c r="U3" t="n">
        <v>0.27</v>
      </c>
      <c r="V3" t="n">
        <v>0.74</v>
      </c>
      <c r="W3" t="n">
        <v>0.2</v>
      </c>
      <c r="X3" t="n">
        <v>2.34</v>
      </c>
      <c r="Y3" t="n">
        <v>1</v>
      </c>
      <c r="Z3" t="n">
        <v>10</v>
      </c>
      <c r="AA3" t="n">
        <v>177.9988626049572</v>
      </c>
      <c r="AB3" t="n">
        <v>243.5458965715899</v>
      </c>
      <c r="AC3" t="n">
        <v>220.3022180216807</v>
      </c>
      <c r="AD3" t="n">
        <v>177998.8626049572</v>
      </c>
      <c r="AE3" t="n">
        <v>243545.8965715899</v>
      </c>
      <c r="AF3" t="n">
        <v>5.725015721241591e-06</v>
      </c>
      <c r="AG3" t="n">
        <v>6.242283950617284</v>
      </c>
      <c r="AH3" t="n">
        <v>220302.2180216807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6.6252</v>
      </c>
      <c r="E4" t="n">
        <v>15.09</v>
      </c>
      <c r="F4" t="n">
        <v>10.55</v>
      </c>
      <c r="G4" t="n">
        <v>9.890000000000001</v>
      </c>
      <c r="H4" t="n">
        <v>0.16</v>
      </c>
      <c r="I4" t="n">
        <v>64</v>
      </c>
      <c r="J4" t="n">
        <v>168.61</v>
      </c>
      <c r="K4" t="n">
        <v>51.39</v>
      </c>
      <c r="L4" t="n">
        <v>1.5</v>
      </c>
      <c r="M4" t="n">
        <v>62</v>
      </c>
      <c r="N4" t="n">
        <v>30.71</v>
      </c>
      <c r="O4" t="n">
        <v>21028.94</v>
      </c>
      <c r="P4" t="n">
        <v>131.05</v>
      </c>
      <c r="Q4" t="n">
        <v>446.36</v>
      </c>
      <c r="R4" t="n">
        <v>90.31999999999999</v>
      </c>
      <c r="S4" t="n">
        <v>28.73</v>
      </c>
      <c r="T4" t="n">
        <v>29844.44</v>
      </c>
      <c r="U4" t="n">
        <v>0.32</v>
      </c>
      <c r="V4" t="n">
        <v>0.77</v>
      </c>
      <c r="W4" t="n">
        <v>0.18</v>
      </c>
      <c r="X4" t="n">
        <v>1.83</v>
      </c>
      <c r="Y4" t="n">
        <v>1</v>
      </c>
      <c r="Z4" t="n">
        <v>10</v>
      </c>
      <c r="AA4" t="n">
        <v>159.4131410492379</v>
      </c>
      <c r="AB4" t="n">
        <v>218.1160923949013</v>
      </c>
      <c r="AC4" t="n">
        <v>197.2993986646528</v>
      </c>
      <c r="AD4" t="n">
        <v>159413.1410492379</v>
      </c>
      <c r="AE4" t="n">
        <v>218116.0923949013</v>
      </c>
      <c r="AF4" t="n">
        <v>6.137141264399753e-06</v>
      </c>
      <c r="AG4" t="n">
        <v>5.82175925925926</v>
      </c>
      <c r="AH4" t="n">
        <v>197299.3986646528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6.9089</v>
      </c>
      <c r="E5" t="n">
        <v>14.47</v>
      </c>
      <c r="F5" t="n">
        <v>10.27</v>
      </c>
      <c r="G5" t="n">
        <v>11.41</v>
      </c>
      <c r="H5" t="n">
        <v>0.18</v>
      </c>
      <c r="I5" t="n">
        <v>54</v>
      </c>
      <c r="J5" t="n">
        <v>168.97</v>
      </c>
      <c r="K5" t="n">
        <v>51.39</v>
      </c>
      <c r="L5" t="n">
        <v>1.75</v>
      </c>
      <c r="M5" t="n">
        <v>52</v>
      </c>
      <c r="N5" t="n">
        <v>30.83</v>
      </c>
      <c r="O5" t="n">
        <v>21073.68</v>
      </c>
      <c r="P5" t="n">
        <v>127.08</v>
      </c>
      <c r="Q5" t="n">
        <v>446.4</v>
      </c>
      <c r="R5" t="n">
        <v>81.2</v>
      </c>
      <c r="S5" t="n">
        <v>28.73</v>
      </c>
      <c r="T5" t="n">
        <v>25333.11</v>
      </c>
      <c r="U5" t="n">
        <v>0.35</v>
      </c>
      <c r="V5" t="n">
        <v>0.79</v>
      </c>
      <c r="W5" t="n">
        <v>0.17</v>
      </c>
      <c r="X5" t="n">
        <v>1.55</v>
      </c>
      <c r="Y5" t="n">
        <v>1</v>
      </c>
      <c r="Z5" t="n">
        <v>10</v>
      </c>
      <c r="AA5" t="n">
        <v>154.8604581488101</v>
      </c>
      <c r="AB5" t="n">
        <v>211.8869108003449</v>
      </c>
      <c r="AC5" t="n">
        <v>191.6647214187676</v>
      </c>
      <c r="AD5" t="n">
        <v>154860.4581488101</v>
      </c>
      <c r="AE5" t="n">
        <v>211886.9108003449</v>
      </c>
      <c r="AF5" t="n">
        <v>6.399941931052865e-06</v>
      </c>
      <c r="AG5" t="n">
        <v>5.582561728395062</v>
      </c>
      <c r="AH5" t="n">
        <v>191664.7214187676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7.1722</v>
      </c>
      <c r="E6" t="n">
        <v>13.94</v>
      </c>
      <c r="F6" t="n">
        <v>10.01</v>
      </c>
      <c r="G6" t="n">
        <v>13.06</v>
      </c>
      <c r="H6" t="n">
        <v>0.21</v>
      </c>
      <c r="I6" t="n">
        <v>46</v>
      </c>
      <c r="J6" t="n">
        <v>169.33</v>
      </c>
      <c r="K6" t="n">
        <v>51.39</v>
      </c>
      <c r="L6" t="n">
        <v>2</v>
      </c>
      <c r="M6" t="n">
        <v>44</v>
      </c>
      <c r="N6" t="n">
        <v>30.94</v>
      </c>
      <c r="O6" t="n">
        <v>21118.46</v>
      </c>
      <c r="P6" t="n">
        <v>123.24</v>
      </c>
      <c r="Q6" t="n">
        <v>446.29</v>
      </c>
      <c r="R6" t="n">
        <v>72.66</v>
      </c>
      <c r="S6" t="n">
        <v>28.73</v>
      </c>
      <c r="T6" t="n">
        <v>21104.75</v>
      </c>
      <c r="U6" t="n">
        <v>0.4</v>
      </c>
      <c r="V6" t="n">
        <v>0.8100000000000001</v>
      </c>
      <c r="W6" t="n">
        <v>0.15</v>
      </c>
      <c r="X6" t="n">
        <v>1.29</v>
      </c>
      <c r="Y6" t="n">
        <v>1</v>
      </c>
      <c r="Z6" t="n">
        <v>10</v>
      </c>
      <c r="AA6" t="n">
        <v>150.7341633316873</v>
      </c>
      <c r="AB6" t="n">
        <v>206.2411321922807</v>
      </c>
      <c r="AC6" t="n">
        <v>186.5577679971552</v>
      </c>
      <c r="AD6" t="n">
        <v>150734.1633316873</v>
      </c>
      <c r="AE6" t="n">
        <v>206241.1321922807</v>
      </c>
      <c r="AF6" t="n">
        <v>6.64384540489765e-06</v>
      </c>
      <c r="AG6" t="n">
        <v>5.378086419753086</v>
      </c>
      <c r="AH6" t="n">
        <v>186557.7679971552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7.3752</v>
      </c>
      <c r="E7" t="n">
        <v>13.56</v>
      </c>
      <c r="F7" t="n">
        <v>9.83</v>
      </c>
      <c r="G7" t="n">
        <v>14.75</v>
      </c>
      <c r="H7" t="n">
        <v>0.24</v>
      </c>
      <c r="I7" t="n">
        <v>40</v>
      </c>
      <c r="J7" t="n">
        <v>169.7</v>
      </c>
      <c r="K7" t="n">
        <v>51.39</v>
      </c>
      <c r="L7" t="n">
        <v>2.25</v>
      </c>
      <c r="M7" t="n">
        <v>38</v>
      </c>
      <c r="N7" t="n">
        <v>31.05</v>
      </c>
      <c r="O7" t="n">
        <v>21163.27</v>
      </c>
      <c r="P7" t="n">
        <v>120.47</v>
      </c>
      <c r="Q7" t="n">
        <v>446.32</v>
      </c>
      <c r="R7" t="n">
        <v>66.92</v>
      </c>
      <c r="S7" t="n">
        <v>28.73</v>
      </c>
      <c r="T7" t="n">
        <v>18265.79</v>
      </c>
      <c r="U7" t="n">
        <v>0.43</v>
      </c>
      <c r="V7" t="n">
        <v>0.83</v>
      </c>
      <c r="W7" t="n">
        <v>0.14</v>
      </c>
      <c r="X7" t="n">
        <v>1.11</v>
      </c>
      <c r="Y7" t="n">
        <v>1</v>
      </c>
      <c r="Z7" t="n">
        <v>10</v>
      </c>
      <c r="AA7" t="n">
        <v>137.9660590094002</v>
      </c>
      <c r="AB7" t="n">
        <v>188.7712485695284</v>
      </c>
      <c r="AC7" t="n">
        <v>170.7551855482172</v>
      </c>
      <c r="AD7" t="n">
        <v>137966.0590094002</v>
      </c>
      <c r="AE7" t="n">
        <v>188771.2485695284</v>
      </c>
      <c r="AF7" t="n">
        <v>6.831891000000159e-06</v>
      </c>
      <c r="AG7" t="n">
        <v>5.231481481481482</v>
      </c>
      <c r="AH7" t="n">
        <v>170755.1855482172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7.5549</v>
      </c>
      <c r="E8" t="n">
        <v>13.24</v>
      </c>
      <c r="F8" t="n">
        <v>9.68</v>
      </c>
      <c r="G8" t="n">
        <v>16.59</v>
      </c>
      <c r="H8" t="n">
        <v>0.26</v>
      </c>
      <c r="I8" t="n">
        <v>35</v>
      </c>
      <c r="J8" t="n">
        <v>170.06</v>
      </c>
      <c r="K8" t="n">
        <v>51.39</v>
      </c>
      <c r="L8" t="n">
        <v>2.5</v>
      </c>
      <c r="M8" t="n">
        <v>33</v>
      </c>
      <c r="N8" t="n">
        <v>31.17</v>
      </c>
      <c r="O8" t="n">
        <v>21208.12</v>
      </c>
      <c r="P8" t="n">
        <v>118.08</v>
      </c>
      <c r="Q8" t="n">
        <v>446.27</v>
      </c>
      <c r="R8" t="n">
        <v>61.79</v>
      </c>
      <c r="S8" t="n">
        <v>28.73</v>
      </c>
      <c r="T8" t="n">
        <v>15723.74</v>
      </c>
      <c r="U8" t="n">
        <v>0.46</v>
      </c>
      <c r="V8" t="n">
        <v>0.84</v>
      </c>
      <c r="W8" t="n">
        <v>0.14</v>
      </c>
      <c r="X8" t="n">
        <v>0.96</v>
      </c>
      <c r="Y8" t="n">
        <v>1</v>
      </c>
      <c r="Z8" t="n">
        <v>10</v>
      </c>
      <c r="AA8" t="n">
        <v>135.677878721367</v>
      </c>
      <c r="AB8" t="n">
        <v>185.6404593520531</v>
      </c>
      <c r="AC8" t="n">
        <v>167.9231944595664</v>
      </c>
      <c r="AD8" t="n">
        <v>135677.878721367</v>
      </c>
      <c r="AE8" t="n">
        <v>185640.4593520531</v>
      </c>
      <c r="AF8" t="n">
        <v>6.998353036650017e-06</v>
      </c>
      <c r="AG8" t="n">
        <v>5.108024691358025</v>
      </c>
      <c r="AH8" t="n">
        <v>167923.1944595664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7.6679</v>
      </c>
      <c r="E9" t="n">
        <v>13.04</v>
      </c>
      <c r="F9" t="n">
        <v>9.58</v>
      </c>
      <c r="G9" t="n">
        <v>17.97</v>
      </c>
      <c r="H9" t="n">
        <v>0.29</v>
      </c>
      <c r="I9" t="n">
        <v>32</v>
      </c>
      <c r="J9" t="n">
        <v>170.42</v>
      </c>
      <c r="K9" t="n">
        <v>51.39</v>
      </c>
      <c r="L9" t="n">
        <v>2.75</v>
      </c>
      <c r="M9" t="n">
        <v>30</v>
      </c>
      <c r="N9" t="n">
        <v>31.28</v>
      </c>
      <c r="O9" t="n">
        <v>21253.01</v>
      </c>
      <c r="P9" t="n">
        <v>116.47</v>
      </c>
      <c r="Q9" t="n">
        <v>446.29</v>
      </c>
      <c r="R9" t="n">
        <v>58.64</v>
      </c>
      <c r="S9" t="n">
        <v>28.73</v>
      </c>
      <c r="T9" t="n">
        <v>14167.39</v>
      </c>
      <c r="U9" t="n">
        <v>0.49</v>
      </c>
      <c r="V9" t="n">
        <v>0.85</v>
      </c>
      <c r="W9" t="n">
        <v>0.13</v>
      </c>
      <c r="X9" t="n">
        <v>0.86</v>
      </c>
      <c r="Y9" t="n">
        <v>1</v>
      </c>
      <c r="Z9" t="n">
        <v>10</v>
      </c>
      <c r="AA9" t="n">
        <v>134.2517773374101</v>
      </c>
      <c r="AB9" t="n">
        <v>183.6892045233715</v>
      </c>
      <c r="AC9" t="n">
        <v>166.1581646531302</v>
      </c>
      <c r="AD9" t="n">
        <v>134251.7773374101</v>
      </c>
      <c r="AE9" t="n">
        <v>183689.2045233715</v>
      </c>
      <c r="AF9" t="n">
        <v>7.103028663480478e-06</v>
      </c>
      <c r="AG9" t="n">
        <v>5.030864197530864</v>
      </c>
      <c r="AH9" t="n">
        <v>166158.1646531302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7.8147</v>
      </c>
      <c r="E10" t="n">
        <v>12.8</v>
      </c>
      <c r="F10" t="n">
        <v>9.44</v>
      </c>
      <c r="G10" t="n">
        <v>19.53</v>
      </c>
      <c r="H10" t="n">
        <v>0.31</v>
      </c>
      <c r="I10" t="n">
        <v>29</v>
      </c>
      <c r="J10" t="n">
        <v>170.79</v>
      </c>
      <c r="K10" t="n">
        <v>51.39</v>
      </c>
      <c r="L10" t="n">
        <v>3</v>
      </c>
      <c r="M10" t="n">
        <v>27</v>
      </c>
      <c r="N10" t="n">
        <v>31.4</v>
      </c>
      <c r="O10" t="n">
        <v>21297.94</v>
      </c>
      <c r="P10" t="n">
        <v>113.99</v>
      </c>
      <c r="Q10" t="n">
        <v>446.31</v>
      </c>
      <c r="R10" t="n">
        <v>53.79</v>
      </c>
      <c r="S10" t="n">
        <v>28.73</v>
      </c>
      <c r="T10" t="n">
        <v>11756.65</v>
      </c>
      <c r="U10" t="n">
        <v>0.53</v>
      </c>
      <c r="V10" t="n">
        <v>0.86</v>
      </c>
      <c r="W10" t="n">
        <v>0.13</v>
      </c>
      <c r="X10" t="n">
        <v>0.72</v>
      </c>
      <c r="Y10" t="n">
        <v>1</v>
      </c>
      <c r="Z10" t="n">
        <v>10</v>
      </c>
      <c r="AA10" t="n">
        <v>132.1552841112866</v>
      </c>
      <c r="AB10" t="n">
        <v>180.8206900006373</v>
      </c>
      <c r="AC10" t="n">
        <v>163.5634171304595</v>
      </c>
      <c r="AD10" t="n">
        <v>132155.2841112866</v>
      </c>
      <c r="AE10" t="n">
        <v>180820.6900006373</v>
      </c>
      <c r="AF10" t="n">
        <v>7.239014345061997e-06</v>
      </c>
      <c r="AG10" t="n">
        <v>4.938271604938272</v>
      </c>
      <c r="AH10" t="n">
        <v>163563.4171304595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7.91</v>
      </c>
      <c r="E11" t="n">
        <v>12.64</v>
      </c>
      <c r="F11" t="n">
        <v>9.390000000000001</v>
      </c>
      <c r="G11" t="n">
        <v>21.67</v>
      </c>
      <c r="H11" t="n">
        <v>0.34</v>
      </c>
      <c r="I11" t="n">
        <v>26</v>
      </c>
      <c r="J11" t="n">
        <v>171.15</v>
      </c>
      <c r="K11" t="n">
        <v>51.39</v>
      </c>
      <c r="L11" t="n">
        <v>3.25</v>
      </c>
      <c r="M11" t="n">
        <v>24</v>
      </c>
      <c r="N11" t="n">
        <v>31.51</v>
      </c>
      <c r="O11" t="n">
        <v>21342.91</v>
      </c>
      <c r="P11" t="n">
        <v>112.82</v>
      </c>
      <c r="Q11" t="n">
        <v>446.28</v>
      </c>
      <c r="R11" t="n">
        <v>52.82</v>
      </c>
      <c r="S11" t="n">
        <v>28.73</v>
      </c>
      <c r="T11" t="n">
        <v>11282.84</v>
      </c>
      <c r="U11" t="n">
        <v>0.54</v>
      </c>
      <c r="V11" t="n">
        <v>0.87</v>
      </c>
      <c r="W11" t="n">
        <v>0.11</v>
      </c>
      <c r="X11" t="n">
        <v>0.67</v>
      </c>
      <c r="Y11" t="n">
        <v>1</v>
      </c>
      <c r="Z11" t="n">
        <v>10</v>
      </c>
      <c r="AA11" t="n">
        <v>131.1363003764307</v>
      </c>
      <c r="AB11" t="n">
        <v>179.4264715002186</v>
      </c>
      <c r="AC11" t="n">
        <v>162.3022608869223</v>
      </c>
      <c r="AD11" t="n">
        <v>131136.3003764307</v>
      </c>
      <c r="AE11" t="n">
        <v>179426.4715002186</v>
      </c>
      <c r="AF11" t="n">
        <v>7.327293878132289e-06</v>
      </c>
      <c r="AG11" t="n">
        <v>4.876543209876544</v>
      </c>
      <c r="AH11" t="n">
        <v>162302.2608869223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7.8823</v>
      </c>
      <c r="E12" t="n">
        <v>12.69</v>
      </c>
      <c r="F12" t="n">
        <v>9.470000000000001</v>
      </c>
      <c r="G12" t="n">
        <v>22.72</v>
      </c>
      <c r="H12" t="n">
        <v>0.36</v>
      </c>
      <c r="I12" t="n">
        <v>25</v>
      </c>
      <c r="J12" t="n">
        <v>171.52</v>
      </c>
      <c r="K12" t="n">
        <v>51.39</v>
      </c>
      <c r="L12" t="n">
        <v>3.5</v>
      </c>
      <c r="M12" t="n">
        <v>23</v>
      </c>
      <c r="N12" t="n">
        <v>31.63</v>
      </c>
      <c r="O12" t="n">
        <v>21387.92</v>
      </c>
      <c r="P12" t="n">
        <v>113.25</v>
      </c>
      <c r="Q12" t="n">
        <v>446.27</v>
      </c>
      <c r="R12" t="n">
        <v>55.05</v>
      </c>
      <c r="S12" t="n">
        <v>28.73</v>
      </c>
      <c r="T12" t="n">
        <v>12402.52</v>
      </c>
      <c r="U12" t="n">
        <v>0.52</v>
      </c>
      <c r="V12" t="n">
        <v>0.86</v>
      </c>
      <c r="W12" t="n">
        <v>0.12</v>
      </c>
      <c r="X12" t="n">
        <v>0.75</v>
      </c>
      <c r="Y12" t="n">
        <v>1</v>
      </c>
      <c r="Z12" t="n">
        <v>10</v>
      </c>
      <c r="AA12" t="n">
        <v>131.5515017418826</v>
      </c>
      <c r="AB12" t="n">
        <v>179.9945683258211</v>
      </c>
      <c r="AC12" t="n">
        <v>162.8161393488184</v>
      </c>
      <c r="AD12" t="n">
        <v>131551.5017418826</v>
      </c>
      <c r="AE12" t="n">
        <v>179994.5683258211</v>
      </c>
      <c r="AF12" t="n">
        <v>7.301634454564114e-06</v>
      </c>
      <c r="AG12" t="n">
        <v>4.895833333333333</v>
      </c>
      <c r="AH12" t="n">
        <v>162816.1393488184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7.9808</v>
      </c>
      <c r="E13" t="n">
        <v>12.53</v>
      </c>
      <c r="F13" t="n">
        <v>9.380000000000001</v>
      </c>
      <c r="G13" t="n">
        <v>24.46</v>
      </c>
      <c r="H13" t="n">
        <v>0.39</v>
      </c>
      <c r="I13" t="n">
        <v>23</v>
      </c>
      <c r="J13" t="n">
        <v>171.88</v>
      </c>
      <c r="K13" t="n">
        <v>51.39</v>
      </c>
      <c r="L13" t="n">
        <v>3.75</v>
      </c>
      <c r="M13" t="n">
        <v>21</v>
      </c>
      <c r="N13" t="n">
        <v>31.74</v>
      </c>
      <c r="O13" t="n">
        <v>21432.96</v>
      </c>
      <c r="P13" t="n">
        <v>111.82</v>
      </c>
      <c r="Q13" t="n">
        <v>446.27</v>
      </c>
      <c r="R13" t="n">
        <v>52.18</v>
      </c>
      <c r="S13" t="n">
        <v>28.73</v>
      </c>
      <c r="T13" t="n">
        <v>10980.84</v>
      </c>
      <c r="U13" t="n">
        <v>0.55</v>
      </c>
      <c r="V13" t="n">
        <v>0.87</v>
      </c>
      <c r="W13" t="n">
        <v>0.12</v>
      </c>
      <c r="X13" t="n">
        <v>0.66</v>
      </c>
      <c r="Y13" t="n">
        <v>1</v>
      </c>
      <c r="Z13" t="n">
        <v>10</v>
      </c>
      <c r="AA13" t="n">
        <v>130.3938826093856</v>
      </c>
      <c r="AB13" t="n">
        <v>178.4106627581877</v>
      </c>
      <c r="AC13" t="n">
        <v>161.383399505534</v>
      </c>
      <c r="AD13" t="n">
        <v>130393.8826093856</v>
      </c>
      <c r="AE13" t="n">
        <v>178410.6627581877</v>
      </c>
      <c r="AF13" t="n">
        <v>7.392878253172968e-06</v>
      </c>
      <c r="AG13" t="n">
        <v>4.834104938271604</v>
      </c>
      <c r="AH13" t="n">
        <v>161383.399505534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8.0808</v>
      </c>
      <c r="E14" t="n">
        <v>12.38</v>
      </c>
      <c r="F14" t="n">
        <v>9.289999999999999</v>
      </c>
      <c r="G14" t="n">
        <v>26.55</v>
      </c>
      <c r="H14" t="n">
        <v>0.41</v>
      </c>
      <c r="I14" t="n">
        <v>21</v>
      </c>
      <c r="J14" t="n">
        <v>172.25</v>
      </c>
      <c r="K14" t="n">
        <v>51.39</v>
      </c>
      <c r="L14" t="n">
        <v>4</v>
      </c>
      <c r="M14" t="n">
        <v>19</v>
      </c>
      <c r="N14" t="n">
        <v>31.86</v>
      </c>
      <c r="O14" t="n">
        <v>21478.05</v>
      </c>
      <c r="P14" t="n">
        <v>110.2</v>
      </c>
      <c r="Q14" t="n">
        <v>446.27</v>
      </c>
      <c r="R14" t="n">
        <v>49.27</v>
      </c>
      <c r="S14" t="n">
        <v>28.73</v>
      </c>
      <c r="T14" t="n">
        <v>9535.209999999999</v>
      </c>
      <c r="U14" t="n">
        <v>0.58</v>
      </c>
      <c r="V14" t="n">
        <v>0.88</v>
      </c>
      <c r="W14" t="n">
        <v>0.11</v>
      </c>
      <c r="X14" t="n">
        <v>0.57</v>
      </c>
      <c r="Y14" t="n">
        <v>1</v>
      </c>
      <c r="Z14" t="n">
        <v>10</v>
      </c>
      <c r="AA14" t="n">
        <v>129.1990723466395</v>
      </c>
      <c r="AB14" t="n">
        <v>176.7758706453906</v>
      </c>
      <c r="AC14" t="n">
        <v>159.9046296575366</v>
      </c>
      <c r="AD14" t="n">
        <v>129199.0723466395</v>
      </c>
      <c r="AE14" t="n">
        <v>176775.8706453906</v>
      </c>
      <c r="AF14" t="n">
        <v>7.48551155125302e-06</v>
      </c>
      <c r="AG14" t="n">
        <v>4.776234567901235</v>
      </c>
      <c r="AH14" t="n">
        <v>159904.6296575366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8.1149</v>
      </c>
      <c r="E15" t="n">
        <v>12.32</v>
      </c>
      <c r="F15" t="n">
        <v>9.27</v>
      </c>
      <c r="G15" t="n">
        <v>27.82</v>
      </c>
      <c r="H15" t="n">
        <v>0.44</v>
      </c>
      <c r="I15" t="n">
        <v>20</v>
      </c>
      <c r="J15" t="n">
        <v>172.61</v>
      </c>
      <c r="K15" t="n">
        <v>51.39</v>
      </c>
      <c r="L15" t="n">
        <v>4.25</v>
      </c>
      <c r="M15" t="n">
        <v>18</v>
      </c>
      <c r="N15" t="n">
        <v>31.97</v>
      </c>
      <c r="O15" t="n">
        <v>21523.17</v>
      </c>
      <c r="P15" t="n">
        <v>109.66</v>
      </c>
      <c r="Q15" t="n">
        <v>446.32</v>
      </c>
      <c r="R15" t="n">
        <v>48.65</v>
      </c>
      <c r="S15" t="n">
        <v>28.73</v>
      </c>
      <c r="T15" t="n">
        <v>9229.389999999999</v>
      </c>
      <c r="U15" t="n">
        <v>0.59</v>
      </c>
      <c r="V15" t="n">
        <v>0.88</v>
      </c>
      <c r="W15" t="n">
        <v>0.11</v>
      </c>
      <c r="X15" t="n">
        <v>0.55</v>
      </c>
      <c r="Y15" t="n">
        <v>1</v>
      </c>
      <c r="Z15" t="n">
        <v>10</v>
      </c>
      <c r="AA15" t="n">
        <v>128.8169809257757</v>
      </c>
      <c r="AB15" t="n">
        <v>176.2530763066812</v>
      </c>
      <c r="AC15" t="n">
        <v>159.431730076767</v>
      </c>
      <c r="AD15" t="n">
        <v>128816.9809257757</v>
      </c>
      <c r="AE15" t="n">
        <v>176253.0763066812</v>
      </c>
      <c r="AF15" t="n">
        <v>7.51709950589832e-06</v>
      </c>
      <c r="AG15" t="n">
        <v>4.753086419753086</v>
      </c>
      <c r="AH15" t="n">
        <v>159431.730076767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8.1594</v>
      </c>
      <c r="E16" t="n">
        <v>12.26</v>
      </c>
      <c r="F16" t="n">
        <v>9.24</v>
      </c>
      <c r="G16" t="n">
        <v>29.18</v>
      </c>
      <c r="H16" t="n">
        <v>0.46</v>
      </c>
      <c r="I16" t="n">
        <v>19</v>
      </c>
      <c r="J16" t="n">
        <v>172.98</v>
      </c>
      <c r="K16" t="n">
        <v>51.39</v>
      </c>
      <c r="L16" t="n">
        <v>4.5</v>
      </c>
      <c r="M16" t="n">
        <v>17</v>
      </c>
      <c r="N16" t="n">
        <v>32.09</v>
      </c>
      <c r="O16" t="n">
        <v>21568.34</v>
      </c>
      <c r="P16" t="n">
        <v>108.39</v>
      </c>
      <c r="Q16" t="n">
        <v>446.28</v>
      </c>
      <c r="R16" t="n">
        <v>47.55</v>
      </c>
      <c r="S16" t="n">
        <v>28.73</v>
      </c>
      <c r="T16" t="n">
        <v>8687.469999999999</v>
      </c>
      <c r="U16" t="n">
        <v>0.6</v>
      </c>
      <c r="V16" t="n">
        <v>0.88</v>
      </c>
      <c r="W16" t="n">
        <v>0.11</v>
      </c>
      <c r="X16" t="n">
        <v>0.52</v>
      </c>
      <c r="Y16" t="n">
        <v>1</v>
      </c>
      <c r="Z16" t="n">
        <v>10</v>
      </c>
      <c r="AA16" t="n">
        <v>128.1501810068546</v>
      </c>
      <c r="AB16" t="n">
        <v>175.3407312404776</v>
      </c>
      <c r="AC16" t="n">
        <v>158.6064579431972</v>
      </c>
      <c r="AD16" t="n">
        <v>128150.1810068546</v>
      </c>
      <c r="AE16" t="n">
        <v>175340.7312404776</v>
      </c>
      <c r="AF16" t="n">
        <v>7.558321323543944e-06</v>
      </c>
      <c r="AG16" t="n">
        <v>4.729938271604938</v>
      </c>
      <c r="AH16" t="n">
        <v>158606.4579431972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8.201599999999999</v>
      </c>
      <c r="E17" t="n">
        <v>12.19</v>
      </c>
      <c r="F17" t="n">
        <v>9.210000000000001</v>
      </c>
      <c r="G17" t="n">
        <v>30.7</v>
      </c>
      <c r="H17" t="n">
        <v>0.49</v>
      </c>
      <c r="I17" t="n">
        <v>18</v>
      </c>
      <c r="J17" t="n">
        <v>173.35</v>
      </c>
      <c r="K17" t="n">
        <v>51.39</v>
      </c>
      <c r="L17" t="n">
        <v>4.75</v>
      </c>
      <c r="M17" t="n">
        <v>16</v>
      </c>
      <c r="N17" t="n">
        <v>32.2</v>
      </c>
      <c r="O17" t="n">
        <v>21613.54</v>
      </c>
      <c r="P17" t="n">
        <v>107.74</v>
      </c>
      <c r="Q17" t="n">
        <v>446.27</v>
      </c>
      <c r="R17" t="n">
        <v>46.59</v>
      </c>
      <c r="S17" t="n">
        <v>28.73</v>
      </c>
      <c r="T17" t="n">
        <v>8209.889999999999</v>
      </c>
      <c r="U17" t="n">
        <v>0.62</v>
      </c>
      <c r="V17" t="n">
        <v>0.88</v>
      </c>
      <c r="W17" t="n">
        <v>0.11</v>
      </c>
      <c r="X17" t="n">
        <v>0.49</v>
      </c>
      <c r="Y17" t="n">
        <v>1</v>
      </c>
      <c r="Z17" t="n">
        <v>10</v>
      </c>
      <c r="AA17" t="n">
        <v>127.6858708101279</v>
      </c>
      <c r="AB17" t="n">
        <v>174.7054415453963</v>
      </c>
      <c r="AC17" t="n">
        <v>158.0317994049796</v>
      </c>
      <c r="AD17" t="n">
        <v>127685.8708101279</v>
      </c>
      <c r="AE17" t="n">
        <v>174705.4415453963</v>
      </c>
      <c r="AF17" t="n">
        <v>7.597412575333726e-06</v>
      </c>
      <c r="AG17" t="n">
        <v>4.702932098765432</v>
      </c>
      <c r="AH17" t="n">
        <v>158031.7994049796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8.249499999999999</v>
      </c>
      <c r="E18" t="n">
        <v>12.12</v>
      </c>
      <c r="F18" t="n">
        <v>9.17</v>
      </c>
      <c r="G18" t="n">
        <v>32.38</v>
      </c>
      <c r="H18" t="n">
        <v>0.51</v>
      </c>
      <c r="I18" t="n">
        <v>17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106.5</v>
      </c>
      <c r="Q18" t="n">
        <v>446.29</v>
      </c>
      <c r="R18" t="n">
        <v>45.39</v>
      </c>
      <c r="S18" t="n">
        <v>28.73</v>
      </c>
      <c r="T18" t="n">
        <v>7617.02</v>
      </c>
      <c r="U18" t="n">
        <v>0.63</v>
      </c>
      <c r="V18" t="n">
        <v>0.89</v>
      </c>
      <c r="W18" t="n">
        <v>0.11</v>
      </c>
      <c r="X18" t="n">
        <v>0.45</v>
      </c>
      <c r="Y18" t="n">
        <v>1</v>
      </c>
      <c r="Z18" t="n">
        <v>10</v>
      </c>
      <c r="AA18" t="n">
        <v>127.0092047304317</v>
      </c>
      <c r="AB18" t="n">
        <v>173.7795971627558</v>
      </c>
      <c r="AC18" t="n">
        <v>157.1943163107873</v>
      </c>
      <c r="AD18" t="n">
        <v>127009.2047304317</v>
      </c>
      <c r="AE18" t="n">
        <v>173779.5971627558</v>
      </c>
      <c r="AF18" t="n">
        <v>7.641783925114073e-06</v>
      </c>
      <c r="AG18" t="n">
        <v>4.675925925925926</v>
      </c>
      <c r="AH18" t="n">
        <v>157194.3163107873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8.2911</v>
      </c>
      <c r="E19" t="n">
        <v>12.06</v>
      </c>
      <c r="F19" t="n">
        <v>9.15</v>
      </c>
      <c r="G19" t="n">
        <v>34.3</v>
      </c>
      <c r="H19" t="n">
        <v>0.53</v>
      </c>
      <c r="I19" t="n">
        <v>16</v>
      </c>
      <c r="J19" t="n">
        <v>174.08</v>
      </c>
      <c r="K19" t="n">
        <v>51.39</v>
      </c>
      <c r="L19" t="n">
        <v>5.25</v>
      </c>
      <c r="M19" t="n">
        <v>14</v>
      </c>
      <c r="N19" t="n">
        <v>32.44</v>
      </c>
      <c r="O19" t="n">
        <v>21704.07</v>
      </c>
      <c r="P19" t="n">
        <v>105.91</v>
      </c>
      <c r="Q19" t="n">
        <v>446.27</v>
      </c>
      <c r="R19" t="n">
        <v>44.46</v>
      </c>
      <c r="S19" t="n">
        <v>28.73</v>
      </c>
      <c r="T19" t="n">
        <v>7154.37</v>
      </c>
      <c r="U19" t="n">
        <v>0.65</v>
      </c>
      <c r="V19" t="n">
        <v>0.89</v>
      </c>
      <c r="W19" t="n">
        <v>0.11</v>
      </c>
      <c r="X19" t="n">
        <v>0.43</v>
      </c>
      <c r="Y19" t="n">
        <v>1</v>
      </c>
      <c r="Z19" t="n">
        <v>10</v>
      </c>
      <c r="AA19" t="n">
        <v>126.5900325952303</v>
      </c>
      <c r="AB19" t="n">
        <v>173.206067354804</v>
      </c>
      <c r="AC19" t="n">
        <v>156.6755233827521</v>
      </c>
      <c r="AD19" t="n">
        <v>126590.0325952303</v>
      </c>
      <c r="AE19" t="n">
        <v>173206.0673548041</v>
      </c>
      <c r="AF19" t="n">
        <v>7.680319377115375e-06</v>
      </c>
      <c r="AG19" t="n">
        <v>4.652777777777778</v>
      </c>
      <c r="AH19" t="n">
        <v>156675.5233827521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8.344099999999999</v>
      </c>
      <c r="E20" t="n">
        <v>11.98</v>
      </c>
      <c r="F20" t="n">
        <v>9.1</v>
      </c>
      <c r="G20" t="n">
        <v>36.41</v>
      </c>
      <c r="H20" t="n">
        <v>0.5600000000000001</v>
      </c>
      <c r="I20" t="n">
        <v>15</v>
      </c>
      <c r="J20" t="n">
        <v>174.45</v>
      </c>
      <c r="K20" t="n">
        <v>51.39</v>
      </c>
      <c r="L20" t="n">
        <v>5.5</v>
      </c>
      <c r="M20" t="n">
        <v>13</v>
      </c>
      <c r="N20" t="n">
        <v>32.56</v>
      </c>
      <c r="O20" t="n">
        <v>21749.39</v>
      </c>
      <c r="P20" t="n">
        <v>104.75</v>
      </c>
      <c r="Q20" t="n">
        <v>446.3</v>
      </c>
      <c r="R20" t="n">
        <v>43.05</v>
      </c>
      <c r="S20" t="n">
        <v>28.73</v>
      </c>
      <c r="T20" t="n">
        <v>6457.19</v>
      </c>
      <c r="U20" t="n">
        <v>0.67</v>
      </c>
      <c r="V20" t="n">
        <v>0.89</v>
      </c>
      <c r="W20" t="n">
        <v>0.1</v>
      </c>
      <c r="X20" t="n">
        <v>0.38</v>
      </c>
      <c r="Y20" t="n">
        <v>1</v>
      </c>
      <c r="Z20" t="n">
        <v>10</v>
      </c>
      <c r="AA20" t="n">
        <v>125.9104433337759</v>
      </c>
      <c r="AB20" t="n">
        <v>172.2762233459204</v>
      </c>
      <c r="AC20" t="n">
        <v>155.8344223810318</v>
      </c>
      <c r="AD20" t="n">
        <v>125910.4433337759</v>
      </c>
      <c r="AE20" t="n">
        <v>172276.2233459204</v>
      </c>
      <c r="AF20" t="n">
        <v>7.729415025097803e-06</v>
      </c>
      <c r="AG20" t="n">
        <v>4.621913580246914</v>
      </c>
      <c r="AH20" t="n">
        <v>155834.4223810318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8.423999999999999</v>
      </c>
      <c r="E21" t="n">
        <v>11.87</v>
      </c>
      <c r="F21" t="n">
        <v>9.02</v>
      </c>
      <c r="G21" t="n">
        <v>38.67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103.4</v>
      </c>
      <c r="Q21" t="n">
        <v>446.27</v>
      </c>
      <c r="R21" t="n">
        <v>40.31</v>
      </c>
      <c r="S21" t="n">
        <v>28.73</v>
      </c>
      <c r="T21" t="n">
        <v>5091.6</v>
      </c>
      <c r="U21" t="n">
        <v>0.71</v>
      </c>
      <c r="V21" t="n">
        <v>0.9</v>
      </c>
      <c r="W21" t="n">
        <v>0.1</v>
      </c>
      <c r="X21" t="n">
        <v>0.3</v>
      </c>
      <c r="Y21" t="n">
        <v>1</v>
      </c>
      <c r="Z21" t="n">
        <v>10</v>
      </c>
      <c r="AA21" t="n">
        <v>115.0053483113485</v>
      </c>
      <c r="AB21" t="n">
        <v>157.3553912374046</v>
      </c>
      <c r="AC21" t="n">
        <v>142.3376135474285</v>
      </c>
      <c r="AD21" t="n">
        <v>115005.3483113485</v>
      </c>
      <c r="AE21" t="n">
        <v>157355.3912374046</v>
      </c>
      <c r="AF21" t="n">
        <v>7.803429030263767e-06</v>
      </c>
      <c r="AG21" t="n">
        <v>4.579475308641975</v>
      </c>
      <c r="AH21" t="n">
        <v>142337.6135474285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8.363</v>
      </c>
      <c r="E22" t="n">
        <v>11.96</v>
      </c>
      <c r="F22" t="n">
        <v>9.109999999999999</v>
      </c>
      <c r="G22" t="n">
        <v>39.05</v>
      </c>
      <c r="H22" t="n">
        <v>0.61</v>
      </c>
      <c r="I22" t="n">
        <v>14</v>
      </c>
      <c r="J22" t="n">
        <v>175.18</v>
      </c>
      <c r="K22" t="n">
        <v>51.39</v>
      </c>
      <c r="L22" t="n">
        <v>6</v>
      </c>
      <c r="M22" t="n">
        <v>12</v>
      </c>
      <c r="N22" t="n">
        <v>32.79</v>
      </c>
      <c r="O22" t="n">
        <v>21840.16</v>
      </c>
      <c r="P22" t="n">
        <v>103.74</v>
      </c>
      <c r="Q22" t="n">
        <v>446.29</v>
      </c>
      <c r="R22" t="n">
        <v>43.67</v>
      </c>
      <c r="S22" t="n">
        <v>28.73</v>
      </c>
      <c r="T22" t="n">
        <v>6770.77</v>
      </c>
      <c r="U22" t="n">
        <v>0.66</v>
      </c>
      <c r="V22" t="n">
        <v>0.89</v>
      </c>
      <c r="W22" t="n">
        <v>0.1</v>
      </c>
      <c r="X22" t="n">
        <v>0.39</v>
      </c>
      <c r="Y22" t="n">
        <v>1</v>
      </c>
      <c r="Z22" t="n">
        <v>10</v>
      </c>
      <c r="AA22" t="n">
        <v>115.530342061419</v>
      </c>
      <c r="AB22" t="n">
        <v>158.0737108473403</v>
      </c>
      <c r="AC22" t="n">
        <v>142.9873777419601</v>
      </c>
      <c r="AD22" t="n">
        <v>115530.342061419</v>
      </c>
      <c r="AE22" t="n">
        <v>158073.7108473403</v>
      </c>
      <c r="AF22" t="n">
        <v>7.746922718434934e-06</v>
      </c>
      <c r="AG22" t="n">
        <v>4.614197530864198</v>
      </c>
      <c r="AH22" t="n">
        <v>142987.3777419601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8.411199999999999</v>
      </c>
      <c r="E23" t="n">
        <v>11.89</v>
      </c>
      <c r="F23" t="n">
        <v>9.08</v>
      </c>
      <c r="G23" t="n">
        <v>41.89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102.68</v>
      </c>
      <c r="Q23" t="n">
        <v>446.29</v>
      </c>
      <c r="R23" t="n">
        <v>42.38</v>
      </c>
      <c r="S23" t="n">
        <v>28.73</v>
      </c>
      <c r="T23" t="n">
        <v>6129.34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114.942631710767</v>
      </c>
      <c r="AB23" t="n">
        <v>157.2695796176278</v>
      </c>
      <c r="AC23" t="n">
        <v>142.2599916682059</v>
      </c>
      <c r="AD23" t="n">
        <v>114942.631710767</v>
      </c>
      <c r="AE23" t="n">
        <v>157269.5796176278</v>
      </c>
      <c r="AF23" t="n">
        <v>7.79157196810952e-06</v>
      </c>
      <c r="AG23" t="n">
        <v>4.587191358024692</v>
      </c>
      <c r="AH23" t="n">
        <v>142259.9916682059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8.4087</v>
      </c>
      <c r="E24" t="n">
        <v>11.89</v>
      </c>
      <c r="F24" t="n">
        <v>9.08</v>
      </c>
      <c r="G24" t="n">
        <v>41.91</v>
      </c>
      <c r="H24" t="n">
        <v>0.66</v>
      </c>
      <c r="I24" t="n">
        <v>13</v>
      </c>
      <c r="J24" t="n">
        <v>175.92</v>
      </c>
      <c r="K24" t="n">
        <v>51.39</v>
      </c>
      <c r="L24" t="n">
        <v>6.5</v>
      </c>
      <c r="M24" t="n">
        <v>11</v>
      </c>
      <c r="N24" t="n">
        <v>33.03</v>
      </c>
      <c r="O24" t="n">
        <v>21931.08</v>
      </c>
      <c r="P24" t="n">
        <v>102.59</v>
      </c>
      <c r="Q24" t="n">
        <v>446.29</v>
      </c>
      <c r="R24" t="n">
        <v>42.44</v>
      </c>
      <c r="S24" t="n">
        <v>28.73</v>
      </c>
      <c r="T24" t="n">
        <v>6158.14</v>
      </c>
      <c r="U24" t="n">
        <v>0.68</v>
      </c>
      <c r="V24" t="n">
        <v>0.9</v>
      </c>
      <c r="W24" t="n">
        <v>0.1</v>
      </c>
      <c r="X24" t="n">
        <v>0.36</v>
      </c>
      <c r="Y24" t="n">
        <v>1</v>
      </c>
      <c r="Z24" t="n">
        <v>10</v>
      </c>
      <c r="AA24" t="n">
        <v>114.9291539972991</v>
      </c>
      <c r="AB24" t="n">
        <v>157.2511388154664</v>
      </c>
      <c r="AC24" t="n">
        <v>142.2433108303209</v>
      </c>
      <c r="AD24" t="n">
        <v>114929.1539972991</v>
      </c>
      <c r="AE24" t="n">
        <v>157251.1388154664</v>
      </c>
      <c r="AF24" t="n">
        <v>7.789256135657519e-06</v>
      </c>
      <c r="AG24" t="n">
        <v>4.587191358024692</v>
      </c>
      <c r="AH24" t="n">
        <v>142243.3108303209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8.464399999999999</v>
      </c>
      <c r="E25" t="n">
        <v>11.81</v>
      </c>
      <c r="F25" t="n">
        <v>9.039999999999999</v>
      </c>
      <c r="G25" t="n">
        <v>45.17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101.26</v>
      </c>
      <c r="Q25" t="n">
        <v>446.27</v>
      </c>
      <c r="R25" t="n">
        <v>41</v>
      </c>
      <c r="S25" t="n">
        <v>28.73</v>
      </c>
      <c r="T25" t="n">
        <v>5445.31</v>
      </c>
      <c r="U25" t="n">
        <v>0.7</v>
      </c>
      <c r="V25" t="n">
        <v>0.9</v>
      </c>
      <c r="W25" t="n">
        <v>0.1</v>
      </c>
      <c r="X25" t="n">
        <v>0.31</v>
      </c>
      <c r="Y25" t="n">
        <v>1</v>
      </c>
      <c r="Z25" t="n">
        <v>10</v>
      </c>
      <c r="AA25" t="n">
        <v>114.2210718333923</v>
      </c>
      <c r="AB25" t="n">
        <v>156.2823095604291</v>
      </c>
      <c r="AC25" t="n">
        <v>141.3669452796237</v>
      </c>
      <c r="AD25" t="n">
        <v>114221.0718333923</v>
      </c>
      <c r="AE25" t="n">
        <v>156282.3095604291</v>
      </c>
      <c r="AF25" t="n">
        <v>7.840852882688108e-06</v>
      </c>
      <c r="AG25" t="n">
        <v>4.556327160493828</v>
      </c>
      <c r="AH25" t="n">
        <v>141366.9452796237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8.4567</v>
      </c>
      <c r="E26" t="n">
        <v>11.82</v>
      </c>
      <c r="F26" t="n">
        <v>9.050000000000001</v>
      </c>
      <c r="G26" t="n">
        <v>45.23</v>
      </c>
      <c r="H26" t="n">
        <v>0.7</v>
      </c>
      <c r="I26" t="n">
        <v>12</v>
      </c>
      <c r="J26" t="n">
        <v>176.66</v>
      </c>
      <c r="K26" t="n">
        <v>51.39</v>
      </c>
      <c r="L26" t="n">
        <v>7</v>
      </c>
      <c r="M26" t="n">
        <v>10</v>
      </c>
      <c r="N26" t="n">
        <v>33.27</v>
      </c>
      <c r="O26" t="n">
        <v>22022.17</v>
      </c>
      <c r="P26" t="n">
        <v>101.03</v>
      </c>
      <c r="Q26" t="n">
        <v>446.27</v>
      </c>
      <c r="R26" t="n">
        <v>41.28</v>
      </c>
      <c r="S26" t="n">
        <v>28.73</v>
      </c>
      <c r="T26" t="n">
        <v>5583.86</v>
      </c>
      <c r="U26" t="n">
        <v>0.7</v>
      </c>
      <c r="V26" t="n">
        <v>0.9</v>
      </c>
      <c r="W26" t="n">
        <v>0.1</v>
      </c>
      <c r="X26" t="n">
        <v>0.33</v>
      </c>
      <c r="Y26" t="n">
        <v>1</v>
      </c>
      <c r="Z26" t="n">
        <v>10</v>
      </c>
      <c r="AA26" t="n">
        <v>114.2060171951456</v>
      </c>
      <c r="AB26" t="n">
        <v>156.2617111402163</v>
      </c>
      <c r="AC26" t="n">
        <v>141.3483127437259</v>
      </c>
      <c r="AD26" t="n">
        <v>114206.0171951456</v>
      </c>
      <c r="AE26" t="n">
        <v>156261.7111402163</v>
      </c>
      <c r="AF26" t="n">
        <v>7.833720118735946e-06</v>
      </c>
      <c r="AG26" t="n">
        <v>4.560185185185186</v>
      </c>
      <c r="AH26" t="n">
        <v>141348.3127437259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8.5153</v>
      </c>
      <c r="E27" t="n">
        <v>11.74</v>
      </c>
      <c r="F27" t="n">
        <v>9</v>
      </c>
      <c r="G27" t="n">
        <v>49.08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99.48999999999999</v>
      </c>
      <c r="Q27" t="n">
        <v>446.28</v>
      </c>
      <c r="R27" t="n">
        <v>39.69</v>
      </c>
      <c r="S27" t="n">
        <v>28.73</v>
      </c>
      <c r="T27" t="n">
        <v>4793.69</v>
      </c>
      <c r="U27" t="n">
        <v>0.72</v>
      </c>
      <c r="V27" t="n">
        <v>0.91</v>
      </c>
      <c r="W27" t="n">
        <v>0.1</v>
      </c>
      <c r="X27" t="n">
        <v>0.28</v>
      </c>
      <c r="Y27" t="n">
        <v>1</v>
      </c>
      <c r="Z27" t="n">
        <v>10</v>
      </c>
      <c r="AA27" t="n">
        <v>113.4199995885484</v>
      </c>
      <c r="AB27" t="n">
        <v>155.186247174221</v>
      </c>
      <c r="AC27" t="n">
        <v>140.3754895492218</v>
      </c>
      <c r="AD27" t="n">
        <v>113419.9995885484</v>
      </c>
      <c r="AE27" t="n">
        <v>155186.247174221</v>
      </c>
      <c r="AF27" t="n">
        <v>7.888003231410858e-06</v>
      </c>
      <c r="AG27" t="n">
        <v>4.529320987654321</v>
      </c>
      <c r="AH27" t="n">
        <v>140375.4895492218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8.5137</v>
      </c>
      <c r="E28" t="n">
        <v>11.75</v>
      </c>
      <c r="F28" t="n">
        <v>9</v>
      </c>
      <c r="G28" t="n">
        <v>49.09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98.86</v>
      </c>
      <c r="Q28" t="n">
        <v>446.3</v>
      </c>
      <c r="R28" t="n">
        <v>39.76</v>
      </c>
      <c r="S28" t="n">
        <v>28.73</v>
      </c>
      <c r="T28" t="n">
        <v>4828.11</v>
      </c>
      <c r="U28" t="n">
        <v>0.72</v>
      </c>
      <c r="V28" t="n">
        <v>0.9</v>
      </c>
      <c r="W28" t="n">
        <v>0.1</v>
      </c>
      <c r="X28" t="n">
        <v>0.28</v>
      </c>
      <c r="Y28" t="n">
        <v>1</v>
      </c>
      <c r="Z28" t="n">
        <v>10</v>
      </c>
      <c r="AA28" t="n">
        <v>113.2485815561604</v>
      </c>
      <c r="AB28" t="n">
        <v>154.9517054598781</v>
      </c>
      <c r="AC28" t="n">
        <v>140.1633321669142</v>
      </c>
      <c r="AD28" t="n">
        <v>113248.5815561604</v>
      </c>
      <c r="AE28" t="n">
        <v>154951.7054598781</v>
      </c>
      <c r="AF28" t="n">
        <v>7.886521098641577e-06</v>
      </c>
      <c r="AG28" t="n">
        <v>4.53317901234568</v>
      </c>
      <c r="AH28" t="n">
        <v>140163.3321669142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8.5139</v>
      </c>
      <c r="E29" t="n">
        <v>11.75</v>
      </c>
      <c r="F29" t="n">
        <v>9</v>
      </c>
      <c r="G29" t="n">
        <v>49.09</v>
      </c>
      <c r="H29" t="n">
        <v>0.77</v>
      </c>
      <c r="I29" t="n">
        <v>11</v>
      </c>
      <c r="J29" t="n">
        <v>177.77</v>
      </c>
      <c r="K29" t="n">
        <v>51.39</v>
      </c>
      <c r="L29" t="n">
        <v>7.75</v>
      </c>
      <c r="M29" t="n">
        <v>9</v>
      </c>
      <c r="N29" t="n">
        <v>33.63</v>
      </c>
      <c r="O29" t="n">
        <v>22159.1</v>
      </c>
      <c r="P29" t="n">
        <v>98.56</v>
      </c>
      <c r="Q29" t="n">
        <v>446.27</v>
      </c>
      <c r="R29" t="n">
        <v>39.73</v>
      </c>
      <c r="S29" t="n">
        <v>28.73</v>
      </c>
      <c r="T29" t="n">
        <v>4815.31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113.1624161643847</v>
      </c>
      <c r="AB29" t="n">
        <v>154.8338101695019</v>
      </c>
      <c r="AC29" t="n">
        <v>140.0566886375844</v>
      </c>
      <c r="AD29" t="n">
        <v>113162.4161643847</v>
      </c>
      <c r="AE29" t="n">
        <v>154833.8101695019</v>
      </c>
      <c r="AF29" t="n">
        <v>7.886706365237735e-06</v>
      </c>
      <c r="AG29" t="n">
        <v>4.53317901234568</v>
      </c>
      <c r="AH29" t="n">
        <v>140056.6886375844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8.5792</v>
      </c>
      <c r="E30" t="n">
        <v>11.66</v>
      </c>
      <c r="F30" t="n">
        <v>8.94</v>
      </c>
      <c r="G30" t="n">
        <v>53.67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97.53</v>
      </c>
      <c r="Q30" t="n">
        <v>446.28</v>
      </c>
      <c r="R30" t="n">
        <v>37.76</v>
      </c>
      <c r="S30" t="n">
        <v>28.73</v>
      </c>
      <c r="T30" t="n">
        <v>3837.22</v>
      </c>
      <c r="U30" t="n">
        <v>0.76</v>
      </c>
      <c r="V30" t="n">
        <v>0.91</v>
      </c>
      <c r="W30" t="n">
        <v>0.1</v>
      </c>
      <c r="X30" t="n">
        <v>0.22</v>
      </c>
      <c r="Y30" t="n">
        <v>1</v>
      </c>
      <c r="Z30" t="n">
        <v>10</v>
      </c>
      <c r="AA30" t="n">
        <v>112.3181742196722</v>
      </c>
      <c r="AB30" t="n">
        <v>153.6786810954208</v>
      </c>
      <c r="AC30" t="n">
        <v>139.0118034610994</v>
      </c>
      <c r="AD30" t="n">
        <v>112318.1742196722</v>
      </c>
      <c r="AE30" t="n">
        <v>153678.6810954208</v>
      </c>
      <c r="AF30" t="n">
        <v>7.947195908884013e-06</v>
      </c>
      <c r="AG30" t="n">
        <v>4.498456790123457</v>
      </c>
      <c r="AH30" t="n">
        <v>139011.8034610994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8.588800000000001</v>
      </c>
      <c r="E31" t="n">
        <v>11.64</v>
      </c>
      <c r="F31" t="n">
        <v>8.93</v>
      </c>
      <c r="G31" t="n">
        <v>53.59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96.56</v>
      </c>
      <c r="Q31" t="n">
        <v>446.28</v>
      </c>
      <c r="R31" t="n">
        <v>37.54</v>
      </c>
      <c r="S31" t="n">
        <v>28.73</v>
      </c>
      <c r="T31" t="n">
        <v>3724.11</v>
      </c>
      <c r="U31" t="n">
        <v>0.77</v>
      </c>
      <c r="V31" t="n">
        <v>0.91</v>
      </c>
      <c r="W31" t="n">
        <v>0.09</v>
      </c>
      <c r="X31" t="n">
        <v>0.21</v>
      </c>
      <c r="Y31" t="n">
        <v>1</v>
      </c>
      <c r="Z31" t="n">
        <v>10</v>
      </c>
      <c r="AA31" t="n">
        <v>111.9879337960508</v>
      </c>
      <c r="AB31" t="n">
        <v>153.226831578643</v>
      </c>
      <c r="AC31" t="n">
        <v>138.603077828028</v>
      </c>
      <c r="AD31" t="n">
        <v>111987.9337960508</v>
      </c>
      <c r="AE31" t="n">
        <v>153226.831578643</v>
      </c>
      <c r="AF31" t="n">
        <v>7.956088705499697e-06</v>
      </c>
      <c r="AG31" t="n">
        <v>4.490740740740741</v>
      </c>
      <c r="AH31" t="n">
        <v>138603.077828028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8.527200000000001</v>
      </c>
      <c r="E32" t="n">
        <v>11.73</v>
      </c>
      <c r="F32" t="n">
        <v>9.02</v>
      </c>
      <c r="G32" t="n">
        <v>54.09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96.5</v>
      </c>
      <c r="Q32" t="n">
        <v>446.27</v>
      </c>
      <c r="R32" t="n">
        <v>40.32</v>
      </c>
      <c r="S32" t="n">
        <v>28.73</v>
      </c>
      <c r="T32" t="n">
        <v>5115.47</v>
      </c>
      <c r="U32" t="n">
        <v>0.71</v>
      </c>
      <c r="V32" t="n">
        <v>0.9</v>
      </c>
      <c r="W32" t="n">
        <v>0.1</v>
      </c>
      <c r="X32" t="n">
        <v>0.3</v>
      </c>
      <c r="Y32" t="n">
        <v>1</v>
      </c>
      <c r="Z32" t="n">
        <v>10</v>
      </c>
      <c r="AA32" t="n">
        <v>112.5423308091075</v>
      </c>
      <c r="AB32" t="n">
        <v>153.9853820301768</v>
      </c>
      <c r="AC32" t="n">
        <v>139.2892332890999</v>
      </c>
      <c r="AD32" t="n">
        <v>112542.3308091075</v>
      </c>
      <c r="AE32" t="n">
        <v>153985.3820301768</v>
      </c>
      <c r="AF32" t="n">
        <v>7.899026593882385e-06</v>
      </c>
      <c r="AG32" t="n">
        <v>4.525462962962964</v>
      </c>
      <c r="AH32" t="n">
        <v>139289.2332890999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8.5999</v>
      </c>
      <c r="E33" t="n">
        <v>11.63</v>
      </c>
      <c r="F33" t="n">
        <v>8.949999999999999</v>
      </c>
      <c r="G33" t="n">
        <v>59.67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95.19</v>
      </c>
      <c r="Q33" t="n">
        <v>446.27</v>
      </c>
      <c r="R33" t="n">
        <v>38.09</v>
      </c>
      <c r="S33" t="n">
        <v>28.73</v>
      </c>
      <c r="T33" t="n">
        <v>4005.83</v>
      </c>
      <c r="U33" t="n">
        <v>0.75</v>
      </c>
      <c r="V33" t="n">
        <v>0.91</v>
      </c>
      <c r="W33" t="n">
        <v>0.1</v>
      </c>
      <c r="X33" t="n">
        <v>0.23</v>
      </c>
      <c r="Y33" t="n">
        <v>1</v>
      </c>
      <c r="Z33" t="n">
        <v>10</v>
      </c>
      <c r="AA33" t="n">
        <v>111.5786649274867</v>
      </c>
      <c r="AB33" t="n">
        <v>152.6668518570057</v>
      </c>
      <c r="AC33" t="n">
        <v>138.0965417850871</v>
      </c>
      <c r="AD33" t="n">
        <v>111578.6649274867</v>
      </c>
      <c r="AE33" t="n">
        <v>152666.8518570057</v>
      </c>
      <c r="AF33" t="n">
        <v>7.966371001586582e-06</v>
      </c>
      <c r="AG33" t="n">
        <v>4.486882716049383</v>
      </c>
      <c r="AH33" t="n">
        <v>138096.5417850871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8.601900000000001</v>
      </c>
      <c r="E34" t="n">
        <v>11.63</v>
      </c>
      <c r="F34" t="n">
        <v>8.949999999999999</v>
      </c>
      <c r="G34" t="n">
        <v>59.65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95.12</v>
      </c>
      <c r="Q34" t="n">
        <v>446.27</v>
      </c>
      <c r="R34" t="n">
        <v>38.08</v>
      </c>
      <c r="S34" t="n">
        <v>28.73</v>
      </c>
      <c r="T34" t="n">
        <v>4002.42</v>
      </c>
      <c r="U34" t="n">
        <v>0.75</v>
      </c>
      <c r="V34" t="n">
        <v>0.91</v>
      </c>
      <c r="W34" t="n">
        <v>0.09</v>
      </c>
      <c r="X34" t="n">
        <v>0.23</v>
      </c>
      <c r="Y34" t="n">
        <v>1</v>
      </c>
      <c r="Z34" t="n">
        <v>10</v>
      </c>
      <c r="AA34" t="n">
        <v>111.5500204113651</v>
      </c>
      <c r="AB34" t="n">
        <v>152.6276591663413</v>
      </c>
      <c r="AC34" t="n">
        <v>138.0610895898124</v>
      </c>
      <c r="AD34" t="n">
        <v>111550.0204113651</v>
      </c>
      <c r="AE34" t="n">
        <v>152627.6591663413</v>
      </c>
      <c r="AF34" t="n">
        <v>7.968223667548186e-06</v>
      </c>
      <c r="AG34" t="n">
        <v>4.486882716049383</v>
      </c>
      <c r="AH34" t="n">
        <v>138061.0895898124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8.592700000000001</v>
      </c>
      <c r="E35" t="n">
        <v>11.64</v>
      </c>
      <c r="F35" t="n">
        <v>8.960000000000001</v>
      </c>
      <c r="G35" t="n">
        <v>59.74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94.45</v>
      </c>
      <c r="Q35" t="n">
        <v>446.27</v>
      </c>
      <c r="R35" t="n">
        <v>38.5</v>
      </c>
      <c r="S35" t="n">
        <v>28.73</v>
      </c>
      <c r="T35" t="n">
        <v>4210.56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111.4158372816479</v>
      </c>
      <c r="AB35" t="n">
        <v>152.4440638885204</v>
      </c>
      <c r="AC35" t="n">
        <v>137.8950163876291</v>
      </c>
      <c r="AD35" t="n">
        <v>111415.8372816479</v>
      </c>
      <c r="AE35" t="n">
        <v>152444.0638885204</v>
      </c>
      <c r="AF35" t="n">
        <v>7.959701404124819e-06</v>
      </c>
      <c r="AG35" t="n">
        <v>4.490740740740741</v>
      </c>
      <c r="AH35" t="n">
        <v>137895.0163876291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8.594799999999999</v>
      </c>
      <c r="E36" t="n">
        <v>11.64</v>
      </c>
      <c r="F36" t="n">
        <v>8.960000000000001</v>
      </c>
      <c r="G36" t="n">
        <v>59.72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93.45</v>
      </c>
      <c r="Q36" t="n">
        <v>446.27</v>
      </c>
      <c r="R36" t="n">
        <v>38.37</v>
      </c>
      <c r="S36" t="n">
        <v>28.73</v>
      </c>
      <c r="T36" t="n">
        <v>4146.72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111.1250506672075</v>
      </c>
      <c r="AB36" t="n">
        <v>152.0461968140432</v>
      </c>
      <c r="AC36" t="n">
        <v>137.5351211883299</v>
      </c>
      <c r="AD36" t="n">
        <v>111125.0506672075</v>
      </c>
      <c r="AE36" t="n">
        <v>152046.1968140432</v>
      </c>
      <c r="AF36" t="n">
        <v>7.961646703384499e-06</v>
      </c>
      <c r="AG36" t="n">
        <v>4.490740740740741</v>
      </c>
      <c r="AH36" t="n">
        <v>137535.1211883299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8.646599999999999</v>
      </c>
      <c r="E37" t="n">
        <v>11.57</v>
      </c>
      <c r="F37" t="n">
        <v>8.92</v>
      </c>
      <c r="G37" t="n">
        <v>66.91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92.45999999999999</v>
      </c>
      <c r="Q37" t="n">
        <v>446.27</v>
      </c>
      <c r="R37" t="n">
        <v>37.16</v>
      </c>
      <c r="S37" t="n">
        <v>28.73</v>
      </c>
      <c r="T37" t="n">
        <v>3546.96</v>
      </c>
      <c r="U37" t="n">
        <v>0.77</v>
      </c>
      <c r="V37" t="n">
        <v>0.91</v>
      </c>
      <c r="W37" t="n">
        <v>0.09</v>
      </c>
      <c r="X37" t="n">
        <v>0.2</v>
      </c>
      <c r="Y37" t="n">
        <v>1</v>
      </c>
      <c r="Z37" t="n">
        <v>10</v>
      </c>
      <c r="AA37" t="n">
        <v>110.5675825743958</v>
      </c>
      <c r="AB37" t="n">
        <v>151.2834443757021</v>
      </c>
      <c r="AC37" t="n">
        <v>136.8451647721741</v>
      </c>
      <c r="AD37" t="n">
        <v>110567.5825743958</v>
      </c>
      <c r="AE37" t="n">
        <v>151283.4443757021</v>
      </c>
      <c r="AF37" t="n">
        <v>8.009630751789968e-06</v>
      </c>
      <c r="AG37" t="n">
        <v>4.463734567901235</v>
      </c>
      <c r="AH37" t="n">
        <v>136845.1647721741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8.6632</v>
      </c>
      <c r="E38" t="n">
        <v>11.54</v>
      </c>
      <c r="F38" t="n">
        <v>8.9</v>
      </c>
      <c r="G38" t="n">
        <v>66.75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91.7</v>
      </c>
      <c r="Q38" t="n">
        <v>446.27</v>
      </c>
      <c r="R38" t="n">
        <v>36.33</v>
      </c>
      <c r="S38" t="n">
        <v>28.73</v>
      </c>
      <c r="T38" t="n">
        <v>3130.85</v>
      </c>
      <c r="U38" t="n">
        <v>0.79</v>
      </c>
      <c r="V38" t="n">
        <v>0.92</v>
      </c>
      <c r="W38" t="n">
        <v>0.1</v>
      </c>
      <c r="X38" t="n">
        <v>0.18</v>
      </c>
      <c r="Y38" t="n">
        <v>1</v>
      </c>
      <c r="Z38" t="n">
        <v>10</v>
      </c>
      <c r="AA38" t="n">
        <v>110.2573587579394</v>
      </c>
      <c r="AB38" t="n">
        <v>150.8589824639178</v>
      </c>
      <c r="AC38" t="n">
        <v>136.4612129095144</v>
      </c>
      <c r="AD38" t="n">
        <v>110257.3587579394</v>
      </c>
      <c r="AE38" t="n">
        <v>150858.9824639178</v>
      </c>
      <c r="AF38" t="n">
        <v>8.025007879271256e-06</v>
      </c>
      <c r="AG38" t="n">
        <v>4.452160493827161</v>
      </c>
      <c r="AH38" t="n">
        <v>136461.2129095143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8.675700000000001</v>
      </c>
      <c r="E39" t="n">
        <v>11.53</v>
      </c>
      <c r="F39" t="n">
        <v>8.880000000000001</v>
      </c>
      <c r="G39" t="n">
        <v>66.62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90.12</v>
      </c>
      <c r="Q39" t="n">
        <v>446.33</v>
      </c>
      <c r="R39" t="n">
        <v>35.91</v>
      </c>
      <c r="S39" t="n">
        <v>28.73</v>
      </c>
      <c r="T39" t="n">
        <v>2920.4</v>
      </c>
      <c r="U39" t="n">
        <v>0.8</v>
      </c>
      <c r="V39" t="n">
        <v>0.92</v>
      </c>
      <c r="W39" t="n">
        <v>0.09</v>
      </c>
      <c r="X39" t="n">
        <v>0.16</v>
      </c>
      <c r="Y39" t="n">
        <v>1</v>
      </c>
      <c r="Z39" t="n">
        <v>10</v>
      </c>
      <c r="AA39" t="n">
        <v>109.7371642136563</v>
      </c>
      <c r="AB39" t="n">
        <v>150.1472293390664</v>
      </c>
      <c r="AC39" t="n">
        <v>135.8173885039467</v>
      </c>
      <c r="AD39" t="n">
        <v>109737.1642136563</v>
      </c>
      <c r="AE39" t="n">
        <v>150147.2293390664</v>
      </c>
      <c r="AF39" t="n">
        <v>8.036587041531265e-06</v>
      </c>
      <c r="AG39" t="n">
        <v>4.448302469135802</v>
      </c>
      <c r="AH39" t="n">
        <v>135817.3885039467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8.6211</v>
      </c>
      <c r="E40" t="n">
        <v>11.6</v>
      </c>
      <c r="F40" t="n">
        <v>8.960000000000001</v>
      </c>
      <c r="G40" t="n">
        <v>67.17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89.97</v>
      </c>
      <c r="Q40" t="n">
        <v>446.27</v>
      </c>
      <c r="R40" t="n">
        <v>38.42</v>
      </c>
      <c r="S40" t="n">
        <v>28.73</v>
      </c>
      <c r="T40" t="n">
        <v>4172.92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110.0325306689093</v>
      </c>
      <c r="AB40" t="n">
        <v>150.5513627537918</v>
      </c>
      <c r="AC40" t="n">
        <v>136.1829519927756</v>
      </c>
      <c r="AD40" t="n">
        <v>110032.5306689093</v>
      </c>
      <c r="AE40" t="n">
        <v>150551.3627537918</v>
      </c>
      <c r="AF40" t="n">
        <v>7.986009260779554e-06</v>
      </c>
      <c r="AG40" t="n">
        <v>4.475308641975309</v>
      </c>
      <c r="AH40" t="n">
        <v>136182.9519927756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8.6982</v>
      </c>
      <c r="E41" t="n">
        <v>11.5</v>
      </c>
      <c r="F41" t="n">
        <v>8.890000000000001</v>
      </c>
      <c r="G41" t="n">
        <v>76.17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88.81</v>
      </c>
      <c r="Q41" t="n">
        <v>446.27</v>
      </c>
      <c r="R41" t="n">
        <v>36.06</v>
      </c>
      <c r="S41" t="n">
        <v>28.73</v>
      </c>
      <c r="T41" t="n">
        <v>2999.72</v>
      </c>
      <c r="U41" t="n">
        <v>0.8</v>
      </c>
      <c r="V41" t="n">
        <v>0.92</v>
      </c>
      <c r="W41" t="n">
        <v>0.09</v>
      </c>
      <c r="X41" t="n">
        <v>0.17</v>
      </c>
      <c r="Y41" t="n">
        <v>1</v>
      </c>
      <c r="Z41" t="n">
        <v>10</v>
      </c>
      <c r="AA41" t="n">
        <v>109.2909639249823</v>
      </c>
      <c r="AB41" t="n">
        <v>149.5367184191355</v>
      </c>
      <c r="AC41" t="n">
        <v>135.2651438893564</v>
      </c>
      <c r="AD41" t="n">
        <v>109290.9639249823</v>
      </c>
      <c r="AE41" t="n">
        <v>149536.7184191355</v>
      </c>
      <c r="AF41" t="n">
        <v>8.057429533599275e-06</v>
      </c>
      <c r="AG41" t="n">
        <v>4.436728395061729</v>
      </c>
      <c r="AH41" t="n">
        <v>135265.1438893563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8.700699999999999</v>
      </c>
      <c r="E42" t="n">
        <v>11.49</v>
      </c>
      <c r="F42" t="n">
        <v>8.880000000000001</v>
      </c>
      <c r="G42" t="n">
        <v>76.15000000000001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88.42</v>
      </c>
      <c r="Q42" t="n">
        <v>446.27</v>
      </c>
      <c r="R42" t="n">
        <v>35.93</v>
      </c>
      <c r="S42" t="n">
        <v>28.73</v>
      </c>
      <c r="T42" t="n">
        <v>2935.32</v>
      </c>
      <c r="U42" t="n">
        <v>0.8</v>
      </c>
      <c r="V42" t="n">
        <v>0.92</v>
      </c>
      <c r="W42" t="n">
        <v>0.09</v>
      </c>
      <c r="X42" t="n">
        <v>0.16</v>
      </c>
      <c r="Y42" t="n">
        <v>1</v>
      </c>
      <c r="Z42" t="n">
        <v>10</v>
      </c>
      <c r="AA42" t="n">
        <v>109.1591287589953</v>
      </c>
      <c r="AB42" t="n">
        <v>149.3563357288752</v>
      </c>
      <c r="AC42" t="n">
        <v>135.1019766698857</v>
      </c>
      <c r="AD42" t="n">
        <v>109159.1287589953</v>
      </c>
      <c r="AE42" t="n">
        <v>149356.3357288752</v>
      </c>
      <c r="AF42" t="n">
        <v>8.059745366051278e-06</v>
      </c>
      <c r="AG42" t="n">
        <v>4.43287037037037</v>
      </c>
      <c r="AH42" t="n">
        <v>135101.9766698857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8.692299999999999</v>
      </c>
      <c r="E43" t="n">
        <v>11.5</v>
      </c>
      <c r="F43" t="n">
        <v>8.890000000000001</v>
      </c>
      <c r="G43" t="n">
        <v>76.23999999999999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88.15000000000001</v>
      </c>
      <c r="Q43" t="n">
        <v>446.27</v>
      </c>
      <c r="R43" t="n">
        <v>36.25</v>
      </c>
      <c r="S43" t="n">
        <v>28.73</v>
      </c>
      <c r="T43" t="n">
        <v>3095.35</v>
      </c>
      <c r="U43" t="n">
        <v>0.79</v>
      </c>
      <c r="V43" t="n">
        <v>0.92</v>
      </c>
      <c r="W43" t="n">
        <v>0.09</v>
      </c>
      <c r="X43" t="n">
        <v>0.17</v>
      </c>
      <c r="Y43" t="n">
        <v>1</v>
      </c>
      <c r="Z43" t="n">
        <v>10</v>
      </c>
      <c r="AA43" t="n">
        <v>109.1319284315295</v>
      </c>
      <c r="AB43" t="n">
        <v>149.3191190408428</v>
      </c>
      <c r="AC43" t="n">
        <v>135.0683118903252</v>
      </c>
      <c r="AD43" t="n">
        <v>109131.9284315295</v>
      </c>
      <c r="AE43" t="n">
        <v>149319.1190408428</v>
      </c>
      <c r="AF43" t="n">
        <v>8.051964169012553e-06</v>
      </c>
      <c r="AG43" t="n">
        <v>4.436728395061729</v>
      </c>
      <c r="AH43" t="n">
        <v>135068.3118903252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8.6921</v>
      </c>
      <c r="E44" t="n">
        <v>11.5</v>
      </c>
      <c r="F44" t="n">
        <v>8.890000000000001</v>
      </c>
      <c r="G44" t="n">
        <v>76.23999999999999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87.95</v>
      </c>
      <c r="Q44" t="n">
        <v>446.27</v>
      </c>
      <c r="R44" t="n">
        <v>36.16</v>
      </c>
      <c r="S44" t="n">
        <v>28.73</v>
      </c>
      <c r="T44" t="n">
        <v>3050.8</v>
      </c>
      <c r="U44" t="n">
        <v>0.79</v>
      </c>
      <c r="V44" t="n">
        <v>0.92</v>
      </c>
      <c r="W44" t="n">
        <v>0.1</v>
      </c>
      <c r="X44" t="n">
        <v>0.17</v>
      </c>
      <c r="Y44" t="n">
        <v>1</v>
      </c>
      <c r="Z44" t="n">
        <v>10</v>
      </c>
      <c r="AA44" t="n">
        <v>109.0771074090911</v>
      </c>
      <c r="AB44" t="n">
        <v>149.2441104994098</v>
      </c>
      <c r="AC44" t="n">
        <v>135.0004620588114</v>
      </c>
      <c r="AD44" t="n">
        <v>109077.1074090911</v>
      </c>
      <c r="AE44" t="n">
        <v>149244.1104994098</v>
      </c>
      <c r="AF44" t="n">
        <v>8.051778902416393e-06</v>
      </c>
      <c r="AG44" t="n">
        <v>4.436728395061729</v>
      </c>
      <c r="AH44" t="n">
        <v>135000.4620588114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8.694800000000001</v>
      </c>
      <c r="E45" t="n">
        <v>11.5</v>
      </c>
      <c r="F45" t="n">
        <v>8.890000000000001</v>
      </c>
      <c r="G45" t="n">
        <v>76.20999999999999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2</v>
      </c>
      <c r="N45" t="n">
        <v>35.6</v>
      </c>
      <c r="O45" t="n">
        <v>22895.85</v>
      </c>
      <c r="P45" t="n">
        <v>87.37</v>
      </c>
      <c r="Q45" t="n">
        <v>446.27</v>
      </c>
      <c r="R45" t="n">
        <v>36.04</v>
      </c>
      <c r="S45" t="n">
        <v>28.73</v>
      </c>
      <c r="T45" t="n">
        <v>2987.84</v>
      </c>
      <c r="U45" t="n">
        <v>0.8</v>
      </c>
      <c r="V45" t="n">
        <v>0.92</v>
      </c>
      <c r="W45" t="n">
        <v>0.1</v>
      </c>
      <c r="X45" t="n">
        <v>0.17</v>
      </c>
      <c r="Y45" t="n">
        <v>1</v>
      </c>
      <c r="Z45" t="n">
        <v>10</v>
      </c>
      <c r="AA45" t="n">
        <v>108.9045748808682</v>
      </c>
      <c r="AB45" t="n">
        <v>149.0080438826973</v>
      </c>
      <c r="AC45" t="n">
        <v>134.7869253086763</v>
      </c>
      <c r="AD45" t="n">
        <v>108904.5748808682</v>
      </c>
      <c r="AE45" t="n">
        <v>149008.0438826973</v>
      </c>
      <c r="AF45" t="n">
        <v>8.054280001464556e-06</v>
      </c>
      <c r="AG45" t="n">
        <v>4.436728395061729</v>
      </c>
      <c r="AH45" t="n">
        <v>134786.9253086763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8.6938</v>
      </c>
      <c r="E46" t="n">
        <v>11.5</v>
      </c>
      <c r="F46" t="n">
        <v>8.890000000000001</v>
      </c>
      <c r="G46" t="n">
        <v>76.22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1</v>
      </c>
      <c r="N46" t="n">
        <v>35.73</v>
      </c>
      <c r="O46" t="n">
        <v>22942.24</v>
      </c>
      <c r="P46" t="n">
        <v>87.34</v>
      </c>
      <c r="Q46" t="n">
        <v>446.27</v>
      </c>
      <c r="R46" t="n">
        <v>36.07</v>
      </c>
      <c r="S46" t="n">
        <v>28.73</v>
      </c>
      <c r="T46" t="n">
        <v>3007.24</v>
      </c>
      <c r="U46" t="n">
        <v>0.8</v>
      </c>
      <c r="V46" t="n">
        <v>0.92</v>
      </c>
      <c r="W46" t="n">
        <v>0.1</v>
      </c>
      <c r="X46" t="n">
        <v>0.17</v>
      </c>
      <c r="Y46" t="n">
        <v>1</v>
      </c>
      <c r="Z46" t="n">
        <v>10</v>
      </c>
      <c r="AA46" t="n">
        <v>108.9003549086107</v>
      </c>
      <c r="AB46" t="n">
        <v>149.0022699304826</v>
      </c>
      <c r="AC46" t="n">
        <v>134.7817024143571</v>
      </c>
      <c r="AD46" t="n">
        <v>108900.3549086107</v>
      </c>
      <c r="AE46" t="n">
        <v>149002.2699304826</v>
      </c>
      <c r="AF46" t="n">
        <v>8.053353668483753e-06</v>
      </c>
      <c r="AG46" t="n">
        <v>4.436728395061729</v>
      </c>
      <c r="AH46" t="n">
        <v>134781.7024143571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8.69</v>
      </c>
      <c r="E47" t="n">
        <v>11.51</v>
      </c>
      <c r="F47" t="n">
        <v>8.9</v>
      </c>
      <c r="G47" t="n">
        <v>76.27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0</v>
      </c>
      <c r="N47" t="n">
        <v>35.85</v>
      </c>
      <c r="O47" t="n">
        <v>22988.69</v>
      </c>
      <c r="P47" t="n">
        <v>87.2</v>
      </c>
      <c r="Q47" t="n">
        <v>446.27</v>
      </c>
      <c r="R47" t="n">
        <v>36.22</v>
      </c>
      <c r="S47" t="n">
        <v>28.73</v>
      </c>
      <c r="T47" t="n">
        <v>3082.27</v>
      </c>
      <c r="U47" t="n">
        <v>0.79</v>
      </c>
      <c r="V47" t="n">
        <v>0.92</v>
      </c>
      <c r="W47" t="n">
        <v>0.1</v>
      </c>
      <c r="X47" t="n">
        <v>0.18</v>
      </c>
      <c r="Y47" t="n">
        <v>1</v>
      </c>
      <c r="Z47" t="n">
        <v>10</v>
      </c>
      <c r="AA47" t="n">
        <v>108.8900932348729</v>
      </c>
      <c r="AB47" t="n">
        <v>148.9882294557615</v>
      </c>
      <c r="AC47" t="n">
        <v>134.7690019428375</v>
      </c>
      <c r="AD47" t="n">
        <v>108890.0932348729</v>
      </c>
      <c r="AE47" t="n">
        <v>148988.2294557615</v>
      </c>
      <c r="AF47" t="n">
        <v>8.049833603156711e-06</v>
      </c>
      <c r="AG47" t="n">
        <v>4.440586419753086</v>
      </c>
      <c r="AH47" t="n">
        <v>134769.0019428375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8.394500000000001</v>
      </c>
      <c r="E2" t="n">
        <v>11.91</v>
      </c>
      <c r="F2" t="n">
        <v>9.720000000000001</v>
      </c>
      <c r="G2" t="n">
        <v>16.21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48.48</v>
      </c>
      <c r="Q2" t="n">
        <v>446.36</v>
      </c>
      <c r="R2" t="n">
        <v>63.19</v>
      </c>
      <c r="S2" t="n">
        <v>28.73</v>
      </c>
      <c r="T2" t="n">
        <v>16421.31</v>
      </c>
      <c r="U2" t="n">
        <v>0.45</v>
      </c>
      <c r="V2" t="n">
        <v>0.84</v>
      </c>
      <c r="W2" t="n">
        <v>0.14</v>
      </c>
      <c r="X2" t="n">
        <v>1</v>
      </c>
      <c r="Y2" t="n">
        <v>1</v>
      </c>
      <c r="Z2" t="n">
        <v>10</v>
      </c>
      <c r="AA2" t="n">
        <v>83.57217354803768</v>
      </c>
      <c r="AB2" t="n">
        <v>114.3471347924645</v>
      </c>
      <c r="AC2" t="n">
        <v>103.4340047351128</v>
      </c>
      <c r="AD2" t="n">
        <v>83572.17354803768</v>
      </c>
      <c r="AE2" t="n">
        <v>114347.1347924645</v>
      </c>
      <c r="AF2" t="n">
        <v>1.08432276832545e-05</v>
      </c>
      <c r="AG2" t="n">
        <v>4.594907407407408</v>
      </c>
      <c r="AH2" t="n">
        <v>103434.0047351128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8.751200000000001</v>
      </c>
      <c r="E3" t="n">
        <v>11.43</v>
      </c>
      <c r="F3" t="n">
        <v>9.35</v>
      </c>
      <c r="G3" t="n">
        <v>20.78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20</v>
      </c>
      <c r="N3" t="n">
        <v>5.54</v>
      </c>
      <c r="O3" t="n">
        <v>6599.8</v>
      </c>
      <c r="P3" t="n">
        <v>44.1</v>
      </c>
      <c r="Q3" t="n">
        <v>446.31</v>
      </c>
      <c r="R3" t="n">
        <v>50.85</v>
      </c>
      <c r="S3" t="n">
        <v>28.73</v>
      </c>
      <c r="T3" t="n">
        <v>10297.21</v>
      </c>
      <c r="U3" t="n">
        <v>0.5600000000000001</v>
      </c>
      <c r="V3" t="n">
        <v>0.87</v>
      </c>
      <c r="W3" t="n">
        <v>0.12</v>
      </c>
      <c r="X3" t="n">
        <v>0.63</v>
      </c>
      <c r="Y3" t="n">
        <v>1</v>
      </c>
      <c r="Z3" t="n">
        <v>10</v>
      </c>
      <c r="AA3" t="n">
        <v>81.05695297970193</v>
      </c>
      <c r="AB3" t="n">
        <v>110.9056990471692</v>
      </c>
      <c r="AC3" t="n">
        <v>100.321014787262</v>
      </c>
      <c r="AD3" t="n">
        <v>81056.95297970193</v>
      </c>
      <c r="AE3" t="n">
        <v>110905.6990471692</v>
      </c>
      <c r="AF3" t="n">
        <v>1.130397928425717e-05</v>
      </c>
      <c r="AG3" t="n">
        <v>4.409722222222222</v>
      </c>
      <c r="AH3" t="n">
        <v>100321.014787262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8.740399999999999</v>
      </c>
      <c r="E4" t="n">
        <v>11.44</v>
      </c>
      <c r="F4" t="n">
        <v>9.4</v>
      </c>
      <c r="G4" t="n">
        <v>23.5</v>
      </c>
      <c r="H4" t="n">
        <v>0.5</v>
      </c>
      <c r="I4" t="n">
        <v>24</v>
      </c>
      <c r="J4" t="n">
        <v>51.9</v>
      </c>
      <c r="K4" t="n">
        <v>24.83</v>
      </c>
      <c r="L4" t="n">
        <v>1.5</v>
      </c>
      <c r="M4" t="n">
        <v>4</v>
      </c>
      <c r="N4" t="n">
        <v>5.57</v>
      </c>
      <c r="O4" t="n">
        <v>6634.84</v>
      </c>
      <c r="P4" t="n">
        <v>43.62</v>
      </c>
      <c r="Q4" t="n">
        <v>446.3</v>
      </c>
      <c r="R4" t="n">
        <v>52.12</v>
      </c>
      <c r="S4" t="n">
        <v>28.73</v>
      </c>
      <c r="T4" t="n">
        <v>10947.32</v>
      </c>
      <c r="U4" t="n">
        <v>0.55</v>
      </c>
      <c r="V4" t="n">
        <v>0.87</v>
      </c>
      <c r="W4" t="n">
        <v>0.14</v>
      </c>
      <c r="X4" t="n">
        <v>0.68</v>
      </c>
      <c r="Y4" t="n">
        <v>1</v>
      </c>
      <c r="Z4" t="n">
        <v>10</v>
      </c>
      <c r="AA4" t="n">
        <v>80.9836263219717</v>
      </c>
      <c r="AB4" t="n">
        <v>110.8053702791189</v>
      </c>
      <c r="AC4" t="n">
        <v>100.2302612560221</v>
      </c>
      <c r="AD4" t="n">
        <v>80983.62632197169</v>
      </c>
      <c r="AE4" t="n">
        <v>110805.3702791189</v>
      </c>
      <c r="AF4" t="n">
        <v>1.129002885731343e-05</v>
      </c>
      <c r="AG4" t="n">
        <v>4.41358024691358</v>
      </c>
      <c r="AH4" t="n">
        <v>100230.2612560221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8.707000000000001</v>
      </c>
      <c r="E5" t="n">
        <v>11.48</v>
      </c>
      <c r="F5" t="n">
        <v>9.44</v>
      </c>
      <c r="G5" t="n">
        <v>23.61</v>
      </c>
      <c r="H5" t="n">
        <v>0.58</v>
      </c>
      <c r="I5" t="n">
        <v>24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44.13</v>
      </c>
      <c r="Q5" t="n">
        <v>446.33</v>
      </c>
      <c r="R5" t="n">
        <v>53.41</v>
      </c>
      <c r="S5" t="n">
        <v>28.73</v>
      </c>
      <c r="T5" t="n">
        <v>11590.1</v>
      </c>
      <c r="U5" t="n">
        <v>0.54</v>
      </c>
      <c r="V5" t="n">
        <v>0.86</v>
      </c>
      <c r="W5" t="n">
        <v>0.15</v>
      </c>
      <c r="X5" t="n">
        <v>0.72</v>
      </c>
      <c r="Y5" t="n">
        <v>1</v>
      </c>
      <c r="Z5" t="n">
        <v>10</v>
      </c>
      <c r="AA5" t="n">
        <v>81.22663212482236</v>
      </c>
      <c r="AB5" t="n">
        <v>111.1378615392384</v>
      </c>
      <c r="AC5" t="n">
        <v>100.5310200169303</v>
      </c>
      <c r="AD5" t="n">
        <v>81226.63212482235</v>
      </c>
      <c r="AE5" t="n">
        <v>111137.8615392384</v>
      </c>
      <c r="AF5" t="n">
        <v>1.124688587028375e-05</v>
      </c>
      <c r="AG5" t="n">
        <v>4.429012345679013</v>
      </c>
      <c r="AH5" t="n">
        <v>100531.0200169303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4.3941</v>
      </c>
      <c r="E2" t="n">
        <v>22.76</v>
      </c>
      <c r="F2" t="n">
        <v>13.22</v>
      </c>
      <c r="G2" t="n">
        <v>5.29</v>
      </c>
      <c r="H2" t="n">
        <v>0.08</v>
      </c>
      <c r="I2" t="n">
        <v>150</v>
      </c>
      <c r="J2" t="n">
        <v>232.68</v>
      </c>
      <c r="K2" t="n">
        <v>57.72</v>
      </c>
      <c r="L2" t="n">
        <v>1</v>
      </c>
      <c r="M2" t="n">
        <v>148</v>
      </c>
      <c r="N2" t="n">
        <v>53.95</v>
      </c>
      <c r="O2" t="n">
        <v>28931.02</v>
      </c>
      <c r="P2" t="n">
        <v>205.16</v>
      </c>
      <c r="Q2" t="n">
        <v>446.36</v>
      </c>
      <c r="R2" t="n">
        <v>177.66</v>
      </c>
      <c r="S2" t="n">
        <v>28.73</v>
      </c>
      <c r="T2" t="n">
        <v>73086.28999999999</v>
      </c>
      <c r="U2" t="n">
        <v>0.16</v>
      </c>
      <c r="V2" t="n">
        <v>0.62</v>
      </c>
      <c r="W2" t="n">
        <v>0.32</v>
      </c>
      <c r="X2" t="n">
        <v>4.49</v>
      </c>
      <c r="Y2" t="n">
        <v>1</v>
      </c>
      <c r="Z2" t="n">
        <v>10</v>
      </c>
      <c r="AA2" t="n">
        <v>304.0118825186005</v>
      </c>
      <c r="AB2" t="n">
        <v>415.9624697196315</v>
      </c>
      <c r="AC2" t="n">
        <v>376.2635954165819</v>
      </c>
      <c r="AD2" t="n">
        <v>304011.8825186006</v>
      </c>
      <c r="AE2" t="n">
        <v>415962.4697196315</v>
      </c>
      <c r="AF2" t="n">
        <v>3.715647167325557e-06</v>
      </c>
      <c r="AG2" t="n">
        <v>8.780864197530866</v>
      </c>
      <c r="AH2" t="n">
        <v>376263.595416582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5.1208</v>
      </c>
      <c r="E3" t="n">
        <v>19.53</v>
      </c>
      <c r="F3" t="n">
        <v>11.9</v>
      </c>
      <c r="G3" t="n">
        <v>6.61</v>
      </c>
      <c r="H3" t="n">
        <v>0.1</v>
      </c>
      <c r="I3" t="n">
        <v>108</v>
      </c>
      <c r="J3" t="n">
        <v>233.1</v>
      </c>
      <c r="K3" t="n">
        <v>57.72</v>
      </c>
      <c r="L3" t="n">
        <v>1.25</v>
      </c>
      <c r="M3" t="n">
        <v>106</v>
      </c>
      <c r="N3" t="n">
        <v>54.13</v>
      </c>
      <c r="O3" t="n">
        <v>28983.75</v>
      </c>
      <c r="P3" t="n">
        <v>184.19</v>
      </c>
      <c r="Q3" t="n">
        <v>446.52</v>
      </c>
      <c r="R3" t="n">
        <v>134.49</v>
      </c>
      <c r="S3" t="n">
        <v>28.73</v>
      </c>
      <c r="T3" t="n">
        <v>51711.4</v>
      </c>
      <c r="U3" t="n">
        <v>0.21</v>
      </c>
      <c r="V3" t="n">
        <v>0.68</v>
      </c>
      <c r="W3" t="n">
        <v>0.25</v>
      </c>
      <c r="X3" t="n">
        <v>3.17</v>
      </c>
      <c r="Y3" t="n">
        <v>1</v>
      </c>
      <c r="Z3" t="n">
        <v>10</v>
      </c>
      <c r="AA3" t="n">
        <v>247.7755912027016</v>
      </c>
      <c r="AB3" t="n">
        <v>339.0174949709839</v>
      </c>
      <c r="AC3" t="n">
        <v>306.6621410650968</v>
      </c>
      <c r="AD3" t="n">
        <v>247775.5912027016</v>
      </c>
      <c r="AE3" t="n">
        <v>339017.4949709839</v>
      </c>
      <c r="AF3" t="n">
        <v>4.330144060089828e-06</v>
      </c>
      <c r="AG3" t="n">
        <v>7.534722222222222</v>
      </c>
      <c r="AH3" t="n">
        <v>306662.1410650968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5.6585</v>
      </c>
      <c r="E4" t="n">
        <v>17.67</v>
      </c>
      <c r="F4" t="n">
        <v>11.14</v>
      </c>
      <c r="G4" t="n">
        <v>7.95</v>
      </c>
      <c r="H4" t="n">
        <v>0.11</v>
      </c>
      <c r="I4" t="n">
        <v>84</v>
      </c>
      <c r="J4" t="n">
        <v>233.53</v>
      </c>
      <c r="K4" t="n">
        <v>57.72</v>
      </c>
      <c r="L4" t="n">
        <v>1.5</v>
      </c>
      <c r="M4" t="n">
        <v>82</v>
      </c>
      <c r="N4" t="n">
        <v>54.31</v>
      </c>
      <c r="O4" t="n">
        <v>29036.54</v>
      </c>
      <c r="P4" t="n">
        <v>171.95</v>
      </c>
      <c r="Q4" t="n">
        <v>446.33</v>
      </c>
      <c r="R4" t="n">
        <v>109.53</v>
      </c>
      <c r="S4" t="n">
        <v>28.73</v>
      </c>
      <c r="T4" t="n">
        <v>39350.04</v>
      </c>
      <c r="U4" t="n">
        <v>0.26</v>
      </c>
      <c r="V4" t="n">
        <v>0.73</v>
      </c>
      <c r="W4" t="n">
        <v>0.22</v>
      </c>
      <c r="X4" t="n">
        <v>2.42</v>
      </c>
      <c r="Y4" t="n">
        <v>1</v>
      </c>
      <c r="Z4" t="n">
        <v>10</v>
      </c>
      <c r="AA4" t="n">
        <v>218.7871288935881</v>
      </c>
      <c r="AB4" t="n">
        <v>299.3542019589764</v>
      </c>
      <c r="AC4" t="n">
        <v>270.7842570703614</v>
      </c>
      <c r="AD4" t="n">
        <v>218787.1288935881</v>
      </c>
      <c r="AE4" t="n">
        <v>299354.2019589765</v>
      </c>
      <c r="AF4" t="n">
        <v>4.78482271598545e-06</v>
      </c>
      <c r="AG4" t="n">
        <v>6.81712962962963</v>
      </c>
      <c r="AH4" t="n">
        <v>270784.2570703614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6.0443</v>
      </c>
      <c r="E5" t="n">
        <v>16.54</v>
      </c>
      <c r="F5" t="n">
        <v>10.69</v>
      </c>
      <c r="G5" t="n">
        <v>9.300000000000001</v>
      </c>
      <c r="H5" t="n">
        <v>0.13</v>
      </c>
      <c r="I5" t="n">
        <v>69</v>
      </c>
      <c r="J5" t="n">
        <v>233.96</v>
      </c>
      <c r="K5" t="n">
        <v>57.72</v>
      </c>
      <c r="L5" t="n">
        <v>1.75</v>
      </c>
      <c r="M5" t="n">
        <v>67</v>
      </c>
      <c r="N5" t="n">
        <v>54.49</v>
      </c>
      <c r="O5" t="n">
        <v>29089.39</v>
      </c>
      <c r="P5" t="n">
        <v>164.66</v>
      </c>
      <c r="Q5" t="n">
        <v>446.46</v>
      </c>
      <c r="R5" t="n">
        <v>95.05</v>
      </c>
      <c r="S5" t="n">
        <v>28.73</v>
      </c>
      <c r="T5" t="n">
        <v>32185.43</v>
      </c>
      <c r="U5" t="n">
        <v>0.3</v>
      </c>
      <c r="V5" t="n">
        <v>0.76</v>
      </c>
      <c r="W5" t="n">
        <v>0.19</v>
      </c>
      <c r="X5" t="n">
        <v>1.97</v>
      </c>
      <c r="Y5" t="n">
        <v>1</v>
      </c>
      <c r="Z5" t="n">
        <v>10</v>
      </c>
      <c r="AA5" t="n">
        <v>197.875239564865</v>
      </c>
      <c r="AB5" t="n">
        <v>270.7416324119861</v>
      </c>
      <c r="AC5" t="n">
        <v>244.9024310029331</v>
      </c>
      <c r="AD5" t="n">
        <v>197875.239564865</v>
      </c>
      <c r="AE5" t="n">
        <v>270741.6324119861</v>
      </c>
      <c r="AF5" t="n">
        <v>5.111054862990343e-06</v>
      </c>
      <c r="AG5" t="n">
        <v>6.381172839506173</v>
      </c>
      <c r="AH5" t="n">
        <v>244902.4310029331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6.3315</v>
      </c>
      <c r="E6" t="n">
        <v>15.79</v>
      </c>
      <c r="F6" t="n">
        <v>10.4</v>
      </c>
      <c r="G6" t="n">
        <v>10.57</v>
      </c>
      <c r="H6" t="n">
        <v>0.15</v>
      </c>
      <c r="I6" t="n">
        <v>59</v>
      </c>
      <c r="J6" t="n">
        <v>234.39</v>
      </c>
      <c r="K6" t="n">
        <v>57.72</v>
      </c>
      <c r="L6" t="n">
        <v>2</v>
      </c>
      <c r="M6" t="n">
        <v>57</v>
      </c>
      <c r="N6" t="n">
        <v>54.67</v>
      </c>
      <c r="O6" t="n">
        <v>29142.31</v>
      </c>
      <c r="P6" t="n">
        <v>159.78</v>
      </c>
      <c r="Q6" t="n">
        <v>446.31</v>
      </c>
      <c r="R6" t="n">
        <v>85.47</v>
      </c>
      <c r="S6" t="n">
        <v>28.73</v>
      </c>
      <c r="T6" t="n">
        <v>27442.82</v>
      </c>
      <c r="U6" t="n">
        <v>0.34</v>
      </c>
      <c r="V6" t="n">
        <v>0.78</v>
      </c>
      <c r="W6" t="n">
        <v>0.17</v>
      </c>
      <c r="X6" t="n">
        <v>1.68</v>
      </c>
      <c r="Y6" t="n">
        <v>1</v>
      </c>
      <c r="Z6" t="n">
        <v>10</v>
      </c>
      <c r="AA6" t="n">
        <v>191.3836296851463</v>
      </c>
      <c r="AB6" t="n">
        <v>261.859525384944</v>
      </c>
      <c r="AC6" t="n">
        <v>236.8680198044336</v>
      </c>
      <c r="AD6" t="n">
        <v>191383.6296851463</v>
      </c>
      <c r="AE6" t="n">
        <v>261859.525384944</v>
      </c>
      <c r="AF6" t="n">
        <v>5.35391093509974e-06</v>
      </c>
      <c r="AG6" t="n">
        <v>6.09182098765432</v>
      </c>
      <c r="AH6" t="n">
        <v>236868.0198044336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6.5753</v>
      </c>
      <c r="E7" t="n">
        <v>15.21</v>
      </c>
      <c r="F7" t="n">
        <v>10.18</v>
      </c>
      <c r="G7" t="n">
        <v>11.97</v>
      </c>
      <c r="H7" t="n">
        <v>0.17</v>
      </c>
      <c r="I7" t="n">
        <v>51</v>
      </c>
      <c r="J7" t="n">
        <v>234.82</v>
      </c>
      <c r="K7" t="n">
        <v>57.72</v>
      </c>
      <c r="L7" t="n">
        <v>2.25</v>
      </c>
      <c r="M7" t="n">
        <v>49</v>
      </c>
      <c r="N7" t="n">
        <v>54.85</v>
      </c>
      <c r="O7" t="n">
        <v>29195.29</v>
      </c>
      <c r="P7" t="n">
        <v>156.01</v>
      </c>
      <c r="Q7" t="n">
        <v>446.3</v>
      </c>
      <c r="R7" t="n">
        <v>78.36</v>
      </c>
      <c r="S7" t="n">
        <v>28.73</v>
      </c>
      <c r="T7" t="n">
        <v>23930.18</v>
      </c>
      <c r="U7" t="n">
        <v>0.37</v>
      </c>
      <c r="V7" t="n">
        <v>0.8</v>
      </c>
      <c r="W7" t="n">
        <v>0.16</v>
      </c>
      <c r="X7" t="n">
        <v>1.46</v>
      </c>
      <c r="Y7" t="n">
        <v>1</v>
      </c>
      <c r="Z7" t="n">
        <v>10</v>
      </c>
      <c r="AA7" t="n">
        <v>175.8052485332926</v>
      </c>
      <c r="AB7" t="n">
        <v>240.5444970233172</v>
      </c>
      <c r="AC7" t="n">
        <v>217.5872678338034</v>
      </c>
      <c r="AD7" t="n">
        <v>175805.2485332926</v>
      </c>
      <c r="AE7" t="n">
        <v>240544.4970233172</v>
      </c>
      <c r="AF7" t="n">
        <v>5.560068004668928e-06</v>
      </c>
      <c r="AG7" t="n">
        <v>5.868055555555556</v>
      </c>
      <c r="AH7" t="n">
        <v>217587.2678338034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6.7816</v>
      </c>
      <c r="E8" t="n">
        <v>14.75</v>
      </c>
      <c r="F8" t="n">
        <v>9.99</v>
      </c>
      <c r="G8" t="n">
        <v>13.32</v>
      </c>
      <c r="H8" t="n">
        <v>0.19</v>
      </c>
      <c r="I8" t="n">
        <v>45</v>
      </c>
      <c r="J8" t="n">
        <v>235.25</v>
      </c>
      <c r="K8" t="n">
        <v>57.72</v>
      </c>
      <c r="L8" t="n">
        <v>2.5</v>
      </c>
      <c r="M8" t="n">
        <v>43</v>
      </c>
      <c r="N8" t="n">
        <v>55.03</v>
      </c>
      <c r="O8" t="n">
        <v>29248.33</v>
      </c>
      <c r="P8" t="n">
        <v>152.72</v>
      </c>
      <c r="Q8" t="n">
        <v>446.38</v>
      </c>
      <c r="R8" t="n">
        <v>71.88</v>
      </c>
      <c r="S8" t="n">
        <v>28.73</v>
      </c>
      <c r="T8" t="n">
        <v>20718.03</v>
      </c>
      <c r="U8" t="n">
        <v>0.4</v>
      </c>
      <c r="V8" t="n">
        <v>0.82</v>
      </c>
      <c r="W8" t="n">
        <v>0.15</v>
      </c>
      <c r="X8" t="n">
        <v>1.26</v>
      </c>
      <c r="Y8" t="n">
        <v>1</v>
      </c>
      <c r="Z8" t="n">
        <v>10</v>
      </c>
      <c r="AA8" t="n">
        <v>171.9094729829175</v>
      </c>
      <c r="AB8" t="n">
        <v>235.2141250458093</v>
      </c>
      <c r="AC8" t="n">
        <v>212.7656190766031</v>
      </c>
      <c r="AD8" t="n">
        <v>171909.4729829176</v>
      </c>
      <c r="AE8" t="n">
        <v>235214.1250458093</v>
      </c>
      <c r="AF8" t="n">
        <v>5.734515106605448e-06</v>
      </c>
      <c r="AG8" t="n">
        <v>5.690586419753086</v>
      </c>
      <c r="AH8" t="n">
        <v>212765.6190766032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6.9288</v>
      </c>
      <c r="E9" t="n">
        <v>14.43</v>
      </c>
      <c r="F9" t="n">
        <v>9.859999999999999</v>
      </c>
      <c r="G9" t="n">
        <v>14.42</v>
      </c>
      <c r="H9" t="n">
        <v>0.21</v>
      </c>
      <c r="I9" t="n">
        <v>41</v>
      </c>
      <c r="J9" t="n">
        <v>235.68</v>
      </c>
      <c r="K9" t="n">
        <v>57.72</v>
      </c>
      <c r="L9" t="n">
        <v>2.75</v>
      </c>
      <c r="M9" t="n">
        <v>39</v>
      </c>
      <c r="N9" t="n">
        <v>55.21</v>
      </c>
      <c r="O9" t="n">
        <v>29301.44</v>
      </c>
      <c r="P9" t="n">
        <v>150.42</v>
      </c>
      <c r="Q9" t="n">
        <v>446.38</v>
      </c>
      <c r="R9" t="n">
        <v>67.55</v>
      </c>
      <c r="S9" t="n">
        <v>28.73</v>
      </c>
      <c r="T9" t="n">
        <v>18573.41</v>
      </c>
      <c r="U9" t="n">
        <v>0.43</v>
      </c>
      <c r="V9" t="n">
        <v>0.83</v>
      </c>
      <c r="W9" t="n">
        <v>0.15</v>
      </c>
      <c r="X9" t="n">
        <v>1.13</v>
      </c>
      <c r="Y9" t="n">
        <v>1</v>
      </c>
      <c r="Z9" t="n">
        <v>10</v>
      </c>
      <c r="AA9" t="n">
        <v>169.2985929899475</v>
      </c>
      <c r="AB9" t="n">
        <v>231.6418038555335</v>
      </c>
      <c r="AC9" t="n">
        <v>209.5342352069418</v>
      </c>
      <c r="AD9" t="n">
        <v>169298.5929899475</v>
      </c>
      <c r="AE9" t="n">
        <v>231641.8038555335</v>
      </c>
      <c r="AF9" t="n">
        <v>5.858987299552882e-06</v>
      </c>
      <c r="AG9" t="n">
        <v>5.56712962962963</v>
      </c>
      <c r="AH9" t="n">
        <v>209534.2352069418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7.0742</v>
      </c>
      <c r="E10" t="n">
        <v>14.14</v>
      </c>
      <c r="F10" t="n">
        <v>9.74</v>
      </c>
      <c r="G10" t="n">
        <v>15.8</v>
      </c>
      <c r="H10" t="n">
        <v>0.23</v>
      </c>
      <c r="I10" t="n">
        <v>37</v>
      </c>
      <c r="J10" t="n">
        <v>236.11</v>
      </c>
      <c r="K10" t="n">
        <v>57.72</v>
      </c>
      <c r="L10" t="n">
        <v>3</v>
      </c>
      <c r="M10" t="n">
        <v>35</v>
      </c>
      <c r="N10" t="n">
        <v>55.39</v>
      </c>
      <c r="O10" t="n">
        <v>29354.61</v>
      </c>
      <c r="P10" t="n">
        <v>148.22</v>
      </c>
      <c r="Q10" t="n">
        <v>446.31</v>
      </c>
      <c r="R10" t="n">
        <v>63.89</v>
      </c>
      <c r="S10" t="n">
        <v>28.73</v>
      </c>
      <c r="T10" t="n">
        <v>16764.21</v>
      </c>
      <c r="U10" t="n">
        <v>0.45</v>
      </c>
      <c r="V10" t="n">
        <v>0.84</v>
      </c>
      <c r="W10" t="n">
        <v>0.14</v>
      </c>
      <c r="X10" t="n">
        <v>1.02</v>
      </c>
      <c r="Y10" t="n">
        <v>1</v>
      </c>
      <c r="Z10" t="n">
        <v>10</v>
      </c>
      <c r="AA10" t="n">
        <v>166.6957489753356</v>
      </c>
      <c r="AB10" t="n">
        <v>228.0804778453696</v>
      </c>
      <c r="AC10" t="n">
        <v>206.3127971528344</v>
      </c>
      <c r="AD10" t="n">
        <v>166695.7489753356</v>
      </c>
      <c r="AE10" t="n">
        <v>228080.4778453696</v>
      </c>
      <c r="AF10" t="n">
        <v>5.981937414053949e-06</v>
      </c>
      <c r="AG10" t="n">
        <v>5.455246913580248</v>
      </c>
      <c r="AH10" t="n">
        <v>206312.7971528344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7.1915</v>
      </c>
      <c r="E11" t="n">
        <v>13.91</v>
      </c>
      <c r="F11" t="n">
        <v>9.65</v>
      </c>
      <c r="G11" t="n">
        <v>17.02</v>
      </c>
      <c r="H11" t="n">
        <v>0.24</v>
      </c>
      <c r="I11" t="n">
        <v>34</v>
      </c>
      <c r="J11" t="n">
        <v>236.54</v>
      </c>
      <c r="K11" t="n">
        <v>57.72</v>
      </c>
      <c r="L11" t="n">
        <v>3.25</v>
      </c>
      <c r="M11" t="n">
        <v>32</v>
      </c>
      <c r="N11" t="n">
        <v>55.57</v>
      </c>
      <c r="O11" t="n">
        <v>29407.85</v>
      </c>
      <c r="P11" t="n">
        <v>146.49</v>
      </c>
      <c r="Q11" t="n">
        <v>446.35</v>
      </c>
      <c r="R11" t="n">
        <v>60.81</v>
      </c>
      <c r="S11" t="n">
        <v>28.73</v>
      </c>
      <c r="T11" t="n">
        <v>15238.07</v>
      </c>
      <c r="U11" t="n">
        <v>0.47</v>
      </c>
      <c r="V11" t="n">
        <v>0.84</v>
      </c>
      <c r="W11" t="n">
        <v>0.13</v>
      </c>
      <c r="X11" t="n">
        <v>0.93</v>
      </c>
      <c r="Y11" t="n">
        <v>1</v>
      </c>
      <c r="Z11" t="n">
        <v>10</v>
      </c>
      <c r="AA11" t="n">
        <v>164.8326186625183</v>
      </c>
      <c r="AB11" t="n">
        <v>225.5312607558659</v>
      </c>
      <c r="AC11" t="n">
        <v>204.0068737645035</v>
      </c>
      <c r="AD11" t="n">
        <v>164832.6186625183</v>
      </c>
      <c r="AE11" t="n">
        <v>225531.2607558659</v>
      </c>
      <c r="AF11" t="n">
        <v>6.081126192808935e-06</v>
      </c>
      <c r="AG11" t="n">
        <v>5.366512345679013</v>
      </c>
      <c r="AH11" t="n">
        <v>204006.8737645035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7.3082</v>
      </c>
      <c r="E12" t="n">
        <v>13.68</v>
      </c>
      <c r="F12" t="n">
        <v>9.56</v>
      </c>
      <c r="G12" t="n">
        <v>18.51</v>
      </c>
      <c r="H12" t="n">
        <v>0.26</v>
      </c>
      <c r="I12" t="n">
        <v>31</v>
      </c>
      <c r="J12" t="n">
        <v>236.98</v>
      </c>
      <c r="K12" t="n">
        <v>57.72</v>
      </c>
      <c r="L12" t="n">
        <v>3.5</v>
      </c>
      <c r="M12" t="n">
        <v>29</v>
      </c>
      <c r="N12" t="n">
        <v>55.75</v>
      </c>
      <c r="O12" t="n">
        <v>29461.15</v>
      </c>
      <c r="P12" t="n">
        <v>144.87</v>
      </c>
      <c r="Q12" t="n">
        <v>446.31</v>
      </c>
      <c r="R12" t="n">
        <v>57.89</v>
      </c>
      <c r="S12" t="n">
        <v>28.73</v>
      </c>
      <c r="T12" t="n">
        <v>13794.5</v>
      </c>
      <c r="U12" t="n">
        <v>0.5</v>
      </c>
      <c r="V12" t="n">
        <v>0.85</v>
      </c>
      <c r="W12" t="n">
        <v>0.13</v>
      </c>
      <c r="X12" t="n">
        <v>0.84</v>
      </c>
      <c r="Y12" t="n">
        <v>1</v>
      </c>
      <c r="Z12" t="n">
        <v>10</v>
      </c>
      <c r="AA12" t="n">
        <v>152.5400439061145</v>
      </c>
      <c r="AB12" t="n">
        <v>208.7120176640388</v>
      </c>
      <c r="AC12" t="n">
        <v>188.792835627399</v>
      </c>
      <c r="AD12" t="n">
        <v>152540.0439061145</v>
      </c>
      <c r="AE12" t="n">
        <v>208712.0176640388</v>
      </c>
      <c r="AF12" t="n">
        <v>6.1798076120818e-06</v>
      </c>
      <c r="AG12" t="n">
        <v>5.277777777777778</v>
      </c>
      <c r="AH12" t="n">
        <v>188792.835627399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7.4222</v>
      </c>
      <c r="E13" t="n">
        <v>13.47</v>
      </c>
      <c r="F13" t="n">
        <v>9.44</v>
      </c>
      <c r="G13" t="n">
        <v>19.54</v>
      </c>
      <c r="H13" t="n">
        <v>0.28</v>
      </c>
      <c r="I13" t="n">
        <v>29</v>
      </c>
      <c r="J13" t="n">
        <v>237.41</v>
      </c>
      <c r="K13" t="n">
        <v>57.72</v>
      </c>
      <c r="L13" t="n">
        <v>3.75</v>
      </c>
      <c r="M13" t="n">
        <v>27</v>
      </c>
      <c r="N13" t="n">
        <v>55.93</v>
      </c>
      <c r="O13" t="n">
        <v>29514.51</v>
      </c>
      <c r="P13" t="n">
        <v>142.64</v>
      </c>
      <c r="Q13" t="n">
        <v>446.32</v>
      </c>
      <c r="R13" t="n">
        <v>53.79</v>
      </c>
      <c r="S13" t="n">
        <v>28.73</v>
      </c>
      <c r="T13" t="n">
        <v>11752.94</v>
      </c>
      <c r="U13" t="n">
        <v>0.53</v>
      </c>
      <c r="V13" t="n">
        <v>0.86</v>
      </c>
      <c r="W13" t="n">
        <v>0.13</v>
      </c>
      <c r="X13" t="n">
        <v>0.72</v>
      </c>
      <c r="Y13" t="n">
        <v>1</v>
      </c>
      <c r="Z13" t="n">
        <v>10</v>
      </c>
      <c r="AA13" t="n">
        <v>150.6054999182529</v>
      </c>
      <c r="AB13" t="n">
        <v>206.0650892337905</v>
      </c>
      <c r="AC13" t="n">
        <v>186.3985263315454</v>
      </c>
      <c r="AD13" t="n">
        <v>150605.4999182529</v>
      </c>
      <c r="AE13" t="n">
        <v>206065.0892337905</v>
      </c>
      <c r="AF13" t="n">
        <v>6.276205913685112e-06</v>
      </c>
      <c r="AG13" t="n">
        <v>5.19675925925926</v>
      </c>
      <c r="AH13" t="n">
        <v>186398.5263315454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7.532</v>
      </c>
      <c r="E14" t="n">
        <v>13.28</v>
      </c>
      <c r="F14" t="n">
        <v>9.34</v>
      </c>
      <c r="G14" t="n">
        <v>20.75</v>
      </c>
      <c r="H14" t="n">
        <v>0.3</v>
      </c>
      <c r="I14" t="n">
        <v>27</v>
      </c>
      <c r="J14" t="n">
        <v>237.84</v>
      </c>
      <c r="K14" t="n">
        <v>57.72</v>
      </c>
      <c r="L14" t="n">
        <v>4</v>
      </c>
      <c r="M14" t="n">
        <v>25</v>
      </c>
      <c r="N14" t="n">
        <v>56.12</v>
      </c>
      <c r="O14" t="n">
        <v>29567.95</v>
      </c>
      <c r="P14" t="n">
        <v>140.67</v>
      </c>
      <c r="Q14" t="n">
        <v>446.34</v>
      </c>
      <c r="R14" t="n">
        <v>50.7</v>
      </c>
      <c r="S14" t="n">
        <v>28.73</v>
      </c>
      <c r="T14" t="n">
        <v>10217.99</v>
      </c>
      <c r="U14" t="n">
        <v>0.57</v>
      </c>
      <c r="V14" t="n">
        <v>0.87</v>
      </c>
      <c r="W14" t="n">
        <v>0.11</v>
      </c>
      <c r="X14" t="n">
        <v>0.62</v>
      </c>
      <c r="Y14" t="n">
        <v>1</v>
      </c>
      <c r="Z14" t="n">
        <v>10</v>
      </c>
      <c r="AA14" t="n">
        <v>148.8815942301786</v>
      </c>
      <c r="AB14" t="n">
        <v>203.706365418017</v>
      </c>
      <c r="AC14" t="n">
        <v>184.264915806259</v>
      </c>
      <c r="AD14" t="n">
        <v>148881.5942301786</v>
      </c>
      <c r="AE14" t="n">
        <v>203706.3654180171</v>
      </c>
      <c r="AF14" t="n">
        <v>6.369052698913565e-06</v>
      </c>
      <c r="AG14" t="n">
        <v>5.123456790123456</v>
      </c>
      <c r="AH14" t="n">
        <v>184264.915806259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7.4463</v>
      </c>
      <c r="E15" t="n">
        <v>13.43</v>
      </c>
      <c r="F15" t="n">
        <v>9.539999999999999</v>
      </c>
      <c r="G15" t="n">
        <v>22.01</v>
      </c>
      <c r="H15" t="n">
        <v>0.32</v>
      </c>
      <c r="I15" t="n">
        <v>26</v>
      </c>
      <c r="J15" t="n">
        <v>238.28</v>
      </c>
      <c r="K15" t="n">
        <v>57.72</v>
      </c>
      <c r="L15" t="n">
        <v>4.25</v>
      </c>
      <c r="M15" t="n">
        <v>24</v>
      </c>
      <c r="N15" t="n">
        <v>56.3</v>
      </c>
      <c r="O15" t="n">
        <v>29621.44</v>
      </c>
      <c r="P15" t="n">
        <v>143.47</v>
      </c>
      <c r="Q15" t="n">
        <v>446.29</v>
      </c>
      <c r="R15" t="n">
        <v>57.4</v>
      </c>
      <c r="S15" t="n">
        <v>28.73</v>
      </c>
      <c r="T15" t="n">
        <v>13575.12</v>
      </c>
      <c r="U15" t="n">
        <v>0.5</v>
      </c>
      <c r="V15" t="n">
        <v>0.85</v>
      </c>
      <c r="W15" t="n">
        <v>0.13</v>
      </c>
      <c r="X15" t="n">
        <v>0.82</v>
      </c>
      <c r="Y15" t="n">
        <v>1</v>
      </c>
      <c r="Z15" t="n">
        <v>10</v>
      </c>
      <c r="AA15" t="n">
        <v>150.8457488869275</v>
      </c>
      <c r="AB15" t="n">
        <v>206.3938084717674</v>
      </c>
      <c r="AC15" t="n">
        <v>186.6958730668103</v>
      </c>
      <c r="AD15" t="n">
        <v>150845.7488869275</v>
      </c>
      <c r="AE15" t="n">
        <v>206393.8084717674</v>
      </c>
      <c r="AF15" t="n">
        <v>6.296584852883707e-06</v>
      </c>
      <c r="AG15" t="n">
        <v>5.181327160493827</v>
      </c>
      <c r="AH15" t="n">
        <v>186695.8730668103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7.5703</v>
      </c>
      <c r="E16" t="n">
        <v>13.21</v>
      </c>
      <c r="F16" t="n">
        <v>9.41</v>
      </c>
      <c r="G16" t="n">
        <v>23.52</v>
      </c>
      <c r="H16" t="n">
        <v>0.34</v>
      </c>
      <c r="I16" t="n">
        <v>24</v>
      </c>
      <c r="J16" t="n">
        <v>238.71</v>
      </c>
      <c r="K16" t="n">
        <v>57.72</v>
      </c>
      <c r="L16" t="n">
        <v>4.5</v>
      </c>
      <c r="M16" t="n">
        <v>22</v>
      </c>
      <c r="N16" t="n">
        <v>56.49</v>
      </c>
      <c r="O16" t="n">
        <v>29675.01</v>
      </c>
      <c r="P16" t="n">
        <v>141.45</v>
      </c>
      <c r="Q16" t="n">
        <v>446.27</v>
      </c>
      <c r="R16" t="n">
        <v>53.26</v>
      </c>
      <c r="S16" t="n">
        <v>28.73</v>
      </c>
      <c r="T16" t="n">
        <v>11514.25</v>
      </c>
      <c r="U16" t="n">
        <v>0.54</v>
      </c>
      <c r="V16" t="n">
        <v>0.87</v>
      </c>
      <c r="W16" t="n">
        <v>0.12</v>
      </c>
      <c r="X16" t="n">
        <v>0.6899999999999999</v>
      </c>
      <c r="Y16" t="n">
        <v>1</v>
      </c>
      <c r="Z16" t="n">
        <v>10</v>
      </c>
      <c r="AA16" t="n">
        <v>148.9409204609668</v>
      </c>
      <c r="AB16" t="n">
        <v>203.78753818427</v>
      </c>
      <c r="AC16" t="n">
        <v>184.3383415576274</v>
      </c>
      <c r="AD16" t="n">
        <v>148940.9204609668</v>
      </c>
      <c r="AE16" t="n">
        <v>203787.53818427</v>
      </c>
      <c r="AF16" t="n">
        <v>6.40143914585573e-06</v>
      </c>
      <c r="AG16" t="n">
        <v>5.096450617283951</v>
      </c>
      <c r="AH16" t="n">
        <v>184338.3415576274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7.6155</v>
      </c>
      <c r="E17" t="n">
        <v>13.13</v>
      </c>
      <c r="F17" t="n">
        <v>9.369999999999999</v>
      </c>
      <c r="G17" t="n">
        <v>24.46</v>
      </c>
      <c r="H17" t="n">
        <v>0.35</v>
      </c>
      <c r="I17" t="n">
        <v>23</v>
      </c>
      <c r="J17" t="n">
        <v>239.14</v>
      </c>
      <c r="K17" t="n">
        <v>57.72</v>
      </c>
      <c r="L17" t="n">
        <v>4.75</v>
      </c>
      <c r="M17" t="n">
        <v>21</v>
      </c>
      <c r="N17" t="n">
        <v>56.67</v>
      </c>
      <c r="O17" t="n">
        <v>29728.63</v>
      </c>
      <c r="P17" t="n">
        <v>140.45</v>
      </c>
      <c r="Q17" t="n">
        <v>446.29</v>
      </c>
      <c r="R17" t="n">
        <v>51.96</v>
      </c>
      <c r="S17" t="n">
        <v>28.73</v>
      </c>
      <c r="T17" t="n">
        <v>10869.49</v>
      </c>
      <c r="U17" t="n">
        <v>0.55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148.1908762476668</v>
      </c>
      <c r="AB17" t="n">
        <v>202.7612946020182</v>
      </c>
      <c r="AC17" t="n">
        <v>183.4100412225235</v>
      </c>
      <c r="AD17" t="n">
        <v>148190.8762476668</v>
      </c>
      <c r="AE17" t="n">
        <v>202761.2946020182</v>
      </c>
      <c r="AF17" t="n">
        <v>6.439660226842308e-06</v>
      </c>
      <c r="AG17" t="n">
        <v>5.065586419753086</v>
      </c>
      <c r="AH17" t="n">
        <v>183410.0412225235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7.7108</v>
      </c>
      <c r="E18" t="n">
        <v>12.97</v>
      </c>
      <c r="F18" t="n">
        <v>9.300000000000001</v>
      </c>
      <c r="G18" t="n">
        <v>26.58</v>
      </c>
      <c r="H18" t="n">
        <v>0.37</v>
      </c>
      <c r="I18" t="n">
        <v>21</v>
      </c>
      <c r="J18" t="n">
        <v>239.58</v>
      </c>
      <c r="K18" t="n">
        <v>57.72</v>
      </c>
      <c r="L18" t="n">
        <v>5</v>
      </c>
      <c r="M18" t="n">
        <v>19</v>
      </c>
      <c r="N18" t="n">
        <v>56.86</v>
      </c>
      <c r="O18" t="n">
        <v>29782.33</v>
      </c>
      <c r="P18" t="n">
        <v>138.88</v>
      </c>
      <c r="Q18" t="n">
        <v>446.27</v>
      </c>
      <c r="R18" t="n">
        <v>49.58</v>
      </c>
      <c r="S18" t="n">
        <v>28.73</v>
      </c>
      <c r="T18" t="n">
        <v>9690.040000000001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146.8313496971574</v>
      </c>
      <c r="AB18" t="n">
        <v>200.9011303975337</v>
      </c>
      <c r="AC18" t="n">
        <v>181.7274084789576</v>
      </c>
      <c r="AD18" t="n">
        <v>146831.3496971574</v>
      </c>
      <c r="AE18" t="n">
        <v>200901.1303975337</v>
      </c>
      <c r="AF18" t="n">
        <v>6.520245824586127e-06</v>
      </c>
      <c r="AG18" t="n">
        <v>5.003858024691358</v>
      </c>
      <c r="AH18" t="n">
        <v>181727.4084789576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7.763</v>
      </c>
      <c r="E19" t="n">
        <v>12.88</v>
      </c>
      <c r="F19" t="n">
        <v>9.26</v>
      </c>
      <c r="G19" t="n">
        <v>27.79</v>
      </c>
      <c r="H19" t="n">
        <v>0.39</v>
      </c>
      <c r="I19" t="n">
        <v>20</v>
      </c>
      <c r="J19" t="n">
        <v>240.02</v>
      </c>
      <c r="K19" t="n">
        <v>57.72</v>
      </c>
      <c r="L19" t="n">
        <v>5.25</v>
      </c>
      <c r="M19" t="n">
        <v>18</v>
      </c>
      <c r="N19" t="n">
        <v>57.04</v>
      </c>
      <c r="O19" t="n">
        <v>29836.09</v>
      </c>
      <c r="P19" t="n">
        <v>137.97</v>
      </c>
      <c r="Q19" t="n">
        <v>446.29</v>
      </c>
      <c r="R19" t="n">
        <v>48.35</v>
      </c>
      <c r="S19" t="n">
        <v>28.73</v>
      </c>
      <c r="T19" t="n">
        <v>9077.85</v>
      </c>
      <c r="U19" t="n">
        <v>0.59</v>
      </c>
      <c r="V19" t="n">
        <v>0.88</v>
      </c>
      <c r="W19" t="n">
        <v>0.11</v>
      </c>
      <c r="X19" t="n">
        <v>0.54</v>
      </c>
      <c r="Y19" t="n">
        <v>1</v>
      </c>
      <c r="Z19" t="n">
        <v>10</v>
      </c>
      <c r="AA19" t="n">
        <v>145.9118660731782</v>
      </c>
      <c r="AB19" t="n">
        <v>199.6430523384515</v>
      </c>
      <c r="AC19" t="n">
        <v>180.5893996241101</v>
      </c>
      <c r="AD19" t="n">
        <v>145911.8660731782</v>
      </c>
      <c r="AE19" t="n">
        <v>199643.0523384515</v>
      </c>
      <c r="AF19" t="n">
        <v>6.564386099530804e-06</v>
      </c>
      <c r="AG19" t="n">
        <v>4.969135802469136</v>
      </c>
      <c r="AH19" t="n">
        <v>180589.3996241101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7.8056</v>
      </c>
      <c r="E20" t="n">
        <v>12.81</v>
      </c>
      <c r="F20" t="n">
        <v>9.24</v>
      </c>
      <c r="G20" t="n">
        <v>29.17</v>
      </c>
      <c r="H20" t="n">
        <v>0.41</v>
      </c>
      <c r="I20" t="n">
        <v>19</v>
      </c>
      <c r="J20" t="n">
        <v>240.45</v>
      </c>
      <c r="K20" t="n">
        <v>57.72</v>
      </c>
      <c r="L20" t="n">
        <v>5.5</v>
      </c>
      <c r="M20" t="n">
        <v>17</v>
      </c>
      <c r="N20" t="n">
        <v>57.23</v>
      </c>
      <c r="O20" t="n">
        <v>29890.04</v>
      </c>
      <c r="P20" t="n">
        <v>137.51</v>
      </c>
      <c r="Q20" t="n">
        <v>446.27</v>
      </c>
      <c r="R20" t="n">
        <v>47.44</v>
      </c>
      <c r="S20" t="n">
        <v>28.73</v>
      </c>
      <c r="T20" t="n">
        <v>8629.83</v>
      </c>
      <c r="U20" t="n">
        <v>0.61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145.4167662540759</v>
      </c>
      <c r="AB20" t="n">
        <v>198.9656349236935</v>
      </c>
      <c r="AC20" t="n">
        <v>179.9766339766551</v>
      </c>
      <c r="AD20" t="n">
        <v>145416.7662540759</v>
      </c>
      <c r="AE20" t="n">
        <v>198965.6349236935</v>
      </c>
      <c r="AF20" t="n">
        <v>6.600408622761514e-06</v>
      </c>
      <c r="AG20" t="n">
        <v>4.94212962962963</v>
      </c>
      <c r="AH20" t="n">
        <v>179976.6339766551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7.8522</v>
      </c>
      <c r="E21" t="n">
        <v>12.74</v>
      </c>
      <c r="F21" t="n">
        <v>9.210000000000001</v>
      </c>
      <c r="G21" t="n">
        <v>30.69</v>
      </c>
      <c r="H21" t="n">
        <v>0.42</v>
      </c>
      <c r="I21" t="n">
        <v>18</v>
      </c>
      <c r="J21" t="n">
        <v>240.89</v>
      </c>
      <c r="K21" t="n">
        <v>57.72</v>
      </c>
      <c r="L21" t="n">
        <v>5.75</v>
      </c>
      <c r="M21" t="n">
        <v>16</v>
      </c>
      <c r="N21" t="n">
        <v>57.42</v>
      </c>
      <c r="O21" t="n">
        <v>29943.94</v>
      </c>
      <c r="P21" t="n">
        <v>136.35</v>
      </c>
      <c r="Q21" t="n">
        <v>446.31</v>
      </c>
      <c r="R21" t="n">
        <v>46.55</v>
      </c>
      <c r="S21" t="n">
        <v>28.73</v>
      </c>
      <c r="T21" t="n">
        <v>8190.89</v>
      </c>
      <c r="U21" t="n">
        <v>0.62</v>
      </c>
      <c r="V21" t="n">
        <v>0.88</v>
      </c>
      <c r="W21" t="n">
        <v>0.11</v>
      </c>
      <c r="X21" t="n">
        <v>0.49</v>
      </c>
      <c r="Y21" t="n">
        <v>1</v>
      </c>
      <c r="Z21" t="n">
        <v>10</v>
      </c>
      <c r="AA21" t="n">
        <v>144.665570266069</v>
      </c>
      <c r="AB21" t="n">
        <v>197.9378154324749</v>
      </c>
      <c r="AC21" t="n">
        <v>179.0469081351244</v>
      </c>
      <c r="AD21" t="n">
        <v>144665.5702660689</v>
      </c>
      <c r="AE21" t="n">
        <v>197937.8154324749</v>
      </c>
      <c r="AF21" t="n">
        <v>6.63981354253971e-06</v>
      </c>
      <c r="AG21" t="n">
        <v>4.915123456790123</v>
      </c>
      <c r="AH21" t="n">
        <v>179046.9081351244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7.8479</v>
      </c>
      <c r="E22" t="n">
        <v>12.74</v>
      </c>
      <c r="F22" t="n">
        <v>9.210000000000001</v>
      </c>
      <c r="G22" t="n">
        <v>30.71</v>
      </c>
      <c r="H22" t="n">
        <v>0.44</v>
      </c>
      <c r="I22" t="n">
        <v>18</v>
      </c>
      <c r="J22" t="n">
        <v>241.33</v>
      </c>
      <c r="K22" t="n">
        <v>57.72</v>
      </c>
      <c r="L22" t="n">
        <v>6</v>
      </c>
      <c r="M22" t="n">
        <v>16</v>
      </c>
      <c r="N22" t="n">
        <v>57.6</v>
      </c>
      <c r="O22" t="n">
        <v>29997.9</v>
      </c>
      <c r="P22" t="n">
        <v>136.44</v>
      </c>
      <c r="Q22" t="n">
        <v>446.28</v>
      </c>
      <c r="R22" t="n">
        <v>46.79</v>
      </c>
      <c r="S22" t="n">
        <v>28.73</v>
      </c>
      <c r="T22" t="n">
        <v>8307.99</v>
      </c>
      <c r="U22" t="n">
        <v>0.61</v>
      </c>
      <c r="V22" t="n">
        <v>0.88</v>
      </c>
      <c r="W22" t="n">
        <v>0.11</v>
      </c>
      <c r="X22" t="n">
        <v>0.49</v>
      </c>
      <c r="Y22" t="n">
        <v>1</v>
      </c>
      <c r="Z22" t="n">
        <v>10</v>
      </c>
      <c r="AA22" t="n">
        <v>144.7246754441195</v>
      </c>
      <c r="AB22" t="n">
        <v>198.0186857446201</v>
      </c>
      <c r="AC22" t="n">
        <v>179.1200602981806</v>
      </c>
      <c r="AD22" t="n">
        <v>144724.6754441195</v>
      </c>
      <c r="AE22" t="n">
        <v>198018.68574462</v>
      </c>
      <c r="AF22" t="n">
        <v>6.636177466251165e-06</v>
      </c>
      <c r="AG22" t="n">
        <v>4.915123456790123</v>
      </c>
      <c r="AH22" t="n">
        <v>179120.0602981806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7.8992</v>
      </c>
      <c r="E23" t="n">
        <v>12.66</v>
      </c>
      <c r="F23" t="n">
        <v>9.18</v>
      </c>
      <c r="G23" t="n">
        <v>32.39</v>
      </c>
      <c r="H23" t="n">
        <v>0.46</v>
      </c>
      <c r="I23" t="n">
        <v>17</v>
      </c>
      <c r="J23" t="n">
        <v>241.77</v>
      </c>
      <c r="K23" t="n">
        <v>57.72</v>
      </c>
      <c r="L23" t="n">
        <v>6.25</v>
      </c>
      <c r="M23" t="n">
        <v>15</v>
      </c>
      <c r="N23" t="n">
        <v>57.79</v>
      </c>
      <c r="O23" t="n">
        <v>30051.93</v>
      </c>
      <c r="P23" t="n">
        <v>135.42</v>
      </c>
      <c r="Q23" t="n">
        <v>446.28</v>
      </c>
      <c r="R23" t="n">
        <v>45.49</v>
      </c>
      <c r="S23" t="n">
        <v>28.73</v>
      </c>
      <c r="T23" t="n">
        <v>7665.75</v>
      </c>
      <c r="U23" t="n">
        <v>0.63</v>
      </c>
      <c r="V23" t="n">
        <v>0.89</v>
      </c>
      <c r="W23" t="n">
        <v>0.11</v>
      </c>
      <c r="X23" t="n">
        <v>0.46</v>
      </c>
      <c r="Y23" t="n">
        <v>1</v>
      </c>
      <c r="Z23" t="n">
        <v>10</v>
      </c>
      <c r="AA23" t="n">
        <v>143.9907998922192</v>
      </c>
      <c r="AB23" t="n">
        <v>197.0145648382062</v>
      </c>
      <c r="AC23" t="n">
        <v>178.211771281782</v>
      </c>
      <c r="AD23" t="n">
        <v>143990.7998922192</v>
      </c>
      <c r="AE23" t="n">
        <v>197014.5648382062</v>
      </c>
      <c r="AF23" t="n">
        <v>6.679556701972655e-06</v>
      </c>
      <c r="AG23" t="n">
        <v>4.88425925925926</v>
      </c>
      <c r="AH23" t="n">
        <v>178211.771281782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7.9504</v>
      </c>
      <c r="E24" t="n">
        <v>12.58</v>
      </c>
      <c r="F24" t="n">
        <v>9.140000000000001</v>
      </c>
      <c r="G24" t="n">
        <v>34.28</v>
      </c>
      <c r="H24" t="n">
        <v>0.48</v>
      </c>
      <c r="I24" t="n">
        <v>16</v>
      </c>
      <c r="J24" t="n">
        <v>242.2</v>
      </c>
      <c r="K24" t="n">
        <v>57.72</v>
      </c>
      <c r="L24" t="n">
        <v>6.5</v>
      </c>
      <c r="M24" t="n">
        <v>14</v>
      </c>
      <c r="N24" t="n">
        <v>57.98</v>
      </c>
      <c r="O24" t="n">
        <v>30106.03</v>
      </c>
      <c r="P24" t="n">
        <v>134.47</v>
      </c>
      <c r="Q24" t="n">
        <v>446.31</v>
      </c>
      <c r="R24" t="n">
        <v>44.24</v>
      </c>
      <c r="S24" t="n">
        <v>28.73</v>
      </c>
      <c r="T24" t="n">
        <v>7043.26</v>
      </c>
      <c r="U24" t="n">
        <v>0.65</v>
      </c>
      <c r="V24" t="n">
        <v>0.89</v>
      </c>
      <c r="W24" t="n">
        <v>0.11</v>
      </c>
      <c r="X24" t="n">
        <v>0.42</v>
      </c>
      <c r="Y24" t="n">
        <v>1</v>
      </c>
      <c r="Z24" t="n">
        <v>10</v>
      </c>
      <c r="AA24" t="n">
        <v>143.2720381373954</v>
      </c>
      <c r="AB24" t="n">
        <v>196.0311232957261</v>
      </c>
      <c r="AC24" t="n">
        <v>177.3221880198471</v>
      </c>
      <c r="AD24" t="n">
        <v>143272.0381373954</v>
      </c>
      <c r="AE24" t="n">
        <v>196031.1232957261</v>
      </c>
      <c r="AF24" t="n">
        <v>6.722851377780458e-06</v>
      </c>
      <c r="AG24" t="n">
        <v>4.853395061728396</v>
      </c>
      <c r="AH24" t="n">
        <v>177322.1880198471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7.9461</v>
      </c>
      <c r="E25" t="n">
        <v>12.58</v>
      </c>
      <c r="F25" t="n">
        <v>9.15</v>
      </c>
      <c r="G25" t="n">
        <v>34.3</v>
      </c>
      <c r="H25" t="n">
        <v>0.49</v>
      </c>
      <c r="I25" t="n">
        <v>16</v>
      </c>
      <c r="J25" t="n">
        <v>242.64</v>
      </c>
      <c r="K25" t="n">
        <v>57.72</v>
      </c>
      <c r="L25" t="n">
        <v>6.75</v>
      </c>
      <c r="M25" t="n">
        <v>14</v>
      </c>
      <c r="N25" t="n">
        <v>58.17</v>
      </c>
      <c r="O25" t="n">
        <v>30160.2</v>
      </c>
      <c r="P25" t="n">
        <v>134.35</v>
      </c>
      <c r="Q25" t="n">
        <v>446.27</v>
      </c>
      <c r="R25" t="n">
        <v>44.51</v>
      </c>
      <c r="S25" t="n">
        <v>28.73</v>
      </c>
      <c r="T25" t="n">
        <v>7179.36</v>
      </c>
      <c r="U25" t="n">
        <v>0.65</v>
      </c>
      <c r="V25" t="n">
        <v>0.89</v>
      </c>
      <c r="W25" t="n">
        <v>0.11</v>
      </c>
      <c r="X25" t="n">
        <v>0.43</v>
      </c>
      <c r="Y25" t="n">
        <v>1</v>
      </c>
      <c r="Z25" t="n">
        <v>10</v>
      </c>
      <c r="AA25" t="n">
        <v>143.282101888911</v>
      </c>
      <c r="AB25" t="n">
        <v>196.0448929645311</v>
      </c>
      <c r="AC25" t="n">
        <v>177.3346435307871</v>
      </c>
      <c r="AD25" t="n">
        <v>143282.101888911</v>
      </c>
      <c r="AE25" t="n">
        <v>196044.8929645311</v>
      </c>
      <c r="AF25" t="n">
        <v>6.719215301491912e-06</v>
      </c>
      <c r="AG25" t="n">
        <v>4.853395061728396</v>
      </c>
      <c r="AH25" t="n">
        <v>177334.6435307871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8.0039</v>
      </c>
      <c r="E26" t="n">
        <v>12.49</v>
      </c>
      <c r="F26" t="n">
        <v>9.1</v>
      </c>
      <c r="G26" t="n">
        <v>36.41</v>
      </c>
      <c r="H26" t="n">
        <v>0.51</v>
      </c>
      <c r="I26" t="n">
        <v>15</v>
      </c>
      <c r="J26" t="n">
        <v>243.08</v>
      </c>
      <c r="K26" t="n">
        <v>57.72</v>
      </c>
      <c r="L26" t="n">
        <v>7</v>
      </c>
      <c r="M26" t="n">
        <v>13</v>
      </c>
      <c r="N26" t="n">
        <v>58.36</v>
      </c>
      <c r="O26" t="n">
        <v>30214.44</v>
      </c>
      <c r="P26" t="n">
        <v>133.39</v>
      </c>
      <c r="Q26" t="n">
        <v>446.28</v>
      </c>
      <c r="R26" t="n">
        <v>42.99</v>
      </c>
      <c r="S26" t="n">
        <v>28.73</v>
      </c>
      <c r="T26" t="n">
        <v>6424.98</v>
      </c>
      <c r="U26" t="n">
        <v>0.67</v>
      </c>
      <c r="V26" t="n">
        <v>0.89</v>
      </c>
      <c r="W26" t="n">
        <v>0.1</v>
      </c>
      <c r="X26" t="n">
        <v>0.38</v>
      </c>
      <c r="Y26" t="n">
        <v>1</v>
      </c>
      <c r="Z26" t="n">
        <v>10</v>
      </c>
      <c r="AA26" t="n">
        <v>142.5073439219137</v>
      </c>
      <c r="AB26" t="n">
        <v>194.9848349341767</v>
      </c>
      <c r="AC26" t="n">
        <v>176.3757559510487</v>
      </c>
      <c r="AD26" t="n">
        <v>142507.3439219137</v>
      </c>
      <c r="AE26" t="n">
        <v>194984.8349341767</v>
      </c>
      <c r="AF26" t="n">
        <v>6.768090931603065e-06</v>
      </c>
      <c r="AG26" t="n">
        <v>4.818672839506173</v>
      </c>
      <c r="AH26" t="n">
        <v>176375.7559510487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8.021699999999999</v>
      </c>
      <c r="E27" t="n">
        <v>12.47</v>
      </c>
      <c r="F27" t="n">
        <v>9.07</v>
      </c>
      <c r="G27" t="n">
        <v>36.3</v>
      </c>
      <c r="H27" t="n">
        <v>0.53</v>
      </c>
      <c r="I27" t="n">
        <v>15</v>
      </c>
      <c r="J27" t="n">
        <v>243.52</v>
      </c>
      <c r="K27" t="n">
        <v>57.72</v>
      </c>
      <c r="L27" t="n">
        <v>7.25</v>
      </c>
      <c r="M27" t="n">
        <v>13</v>
      </c>
      <c r="N27" t="n">
        <v>58.55</v>
      </c>
      <c r="O27" t="n">
        <v>30268.74</v>
      </c>
      <c r="P27" t="n">
        <v>132.8</v>
      </c>
      <c r="Q27" t="n">
        <v>446.27</v>
      </c>
      <c r="R27" t="n">
        <v>41.98</v>
      </c>
      <c r="S27" t="n">
        <v>28.73</v>
      </c>
      <c r="T27" t="n">
        <v>5918.53</v>
      </c>
      <c r="U27" t="n">
        <v>0.68</v>
      </c>
      <c r="V27" t="n">
        <v>0.9</v>
      </c>
      <c r="W27" t="n">
        <v>0.11</v>
      </c>
      <c r="X27" t="n">
        <v>0.35</v>
      </c>
      <c r="Y27" t="n">
        <v>1</v>
      </c>
      <c r="Z27" t="n">
        <v>10</v>
      </c>
      <c r="AA27" t="n">
        <v>142.1585772473385</v>
      </c>
      <c r="AB27" t="n">
        <v>194.5076369835235</v>
      </c>
      <c r="AC27" t="n">
        <v>175.9441011030541</v>
      </c>
      <c r="AD27" t="n">
        <v>142158.5772473385</v>
      </c>
      <c r="AE27" t="n">
        <v>194507.6369835235</v>
      </c>
      <c r="AF27" t="n">
        <v>6.78314259623937e-06</v>
      </c>
      <c r="AG27" t="n">
        <v>4.810956790123457</v>
      </c>
      <c r="AH27" t="n">
        <v>175944.1011030541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8.0937</v>
      </c>
      <c r="E28" t="n">
        <v>12.36</v>
      </c>
      <c r="F28" t="n">
        <v>9.01</v>
      </c>
      <c r="G28" t="n">
        <v>38.61</v>
      </c>
      <c r="H28" t="n">
        <v>0.55</v>
      </c>
      <c r="I28" t="n">
        <v>14</v>
      </c>
      <c r="J28" t="n">
        <v>243.96</v>
      </c>
      <c r="K28" t="n">
        <v>57.72</v>
      </c>
      <c r="L28" t="n">
        <v>7.5</v>
      </c>
      <c r="M28" t="n">
        <v>12</v>
      </c>
      <c r="N28" t="n">
        <v>58.74</v>
      </c>
      <c r="O28" t="n">
        <v>30323.11</v>
      </c>
      <c r="P28" t="n">
        <v>131.34</v>
      </c>
      <c r="Q28" t="n">
        <v>446.33</v>
      </c>
      <c r="R28" t="n">
        <v>39.97</v>
      </c>
      <c r="S28" t="n">
        <v>28.73</v>
      </c>
      <c r="T28" t="n">
        <v>4920.03</v>
      </c>
      <c r="U28" t="n">
        <v>0.72</v>
      </c>
      <c r="V28" t="n">
        <v>0.9</v>
      </c>
      <c r="W28" t="n">
        <v>0.1</v>
      </c>
      <c r="X28" t="n">
        <v>0.29</v>
      </c>
      <c r="Y28" t="n">
        <v>1</v>
      </c>
      <c r="Z28" t="n">
        <v>10</v>
      </c>
      <c r="AA28" t="n">
        <v>141.1389151933323</v>
      </c>
      <c r="AB28" t="n">
        <v>193.1124903769179</v>
      </c>
      <c r="AC28" t="n">
        <v>174.6821053304819</v>
      </c>
      <c r="AD28" t="n">
        <v>141138.9151933323</v>
      </c>
      <c r="AE28" t="n">
        <v>193112.4903769179</v>
      </c>
      <c r="AF28" t="n">
        <v>6.844025734094096e-06</v>
      </c>
      <c r="AG28" t="n">
        <v>4.768518518518518</v>
      </c>
      <c r="AH28" t="n">
        <v>174682.1053304819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7.9966</v>
      </c>
      <c r="E29" t="n">
        <v>12.51</v>
      </c>
      <c r="F29" t="n">
        <v>9.16</v>
      </c>
      <c r="G29" t="n">
        <v>39.25</v>
      </c>
      <c r="H29" t="n">
        <v>0.5600000000000001</v>
      </c>
      <c r="I29" t="n">
        <v>14</v>
      </c>
      <c r="J29" t="n">
        <v>244.41</v>
      </c>
      <c r="K29" t="n">
        <v>57.72</v>
      </c>
      <c r="L29" t="n">
        <v>7.75</v>
      </c>
      <c r="M29" t="n">
        <v>12</v>
      </c>
      <c r="N29" t="n">
        <v>58.93</v>
      </c>
      <c r="O29" t="n">
        <v>30377.55</v>
      </c>
      <c r="P29" t="n">
        <v>133.27</v>
      </c>
      <c r="Q29" t="n">
        <v>446.32</v>
      </c>
      <c r="R29" t="n">
        <v>45.36</v>
      </c>
      <c r="S29" t="n">
        <v>28.73</v>
      </c>
      <c r="T29" t="n">
        <v>7612.89</v>
      </c>
      <c r="U29" t="n">
        <v>0.63</v>
      </c>
      <c r="V29" t="n">
        <v>0.89</v>
      </c>
      <c r="W29" t="n">
        <v>0.1</v>
      </c>
      <c r="X29" t="n">
        <v>0.44</v>
      </c>
      <c r="Y29" t="n">
        <v>1</v>
      </c>
      <c r="Z29" t="n">
        <v>10</v>
      </c>
      <c r="AA29" t="n">
        <v>142.6189007455269</v>
      </c>
      <c r="AB29" t="n">
        <v>195.1374719017839</v>
      </c>
      <c r="AC29" t="n">
        <v>176.5138254606948</v>
      </c>
      <c r="AD29" t="n">
        <v>142618.9007455269</v>
      </c>
      <c r="AE29" t="n">
        <v>195137.4719017839</v>
      </c>
      <c r="AF29" t="n">
        <v>6.761918057903905e-06</v>
      </c>
      <c r="AG29" t="n">
        <v>4.826388888888889</v>
      </c>
      <c r="AH29" t="n">
        <v>176513.8254606948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8.0837</v>
      </c>
      <c r="E30" t="n">
        <v>12.37</v>
      </c>
      <c r="F30" t="n">
        <v>9.07</v>
      </c>
      <c r="G30" t="n">
        <v>41.86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131.52</v>
      </c>
      <c r="Q30" t="n">
        <v>446.32</v>
      </c>
      <c r="R30" t="n">
        <v>42.12</v>
      </c>
      <c r="S30" t="n">
        <v>28.73</v>
      </c>
      <c r="T30" t="n">
        <v>5998.07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141.3557381992202</v>
      </c>
      <c r="AB30" t="n">
        <v>193.4091571791296</v>
      </c>
      <c r="AC30" t="n">
        <v>174.9504586694651</v>
      </c>
      <c r="AD30" t="n">
        <v>141355.7381992202</v>
      </c>
      <c r="AE30" t="n">
        <v>193409.1571791295</v>
      </c>
      <c r="AF30" t="n">
        <v>6.835569742725383e-06</v>
      </c>
      <c r="AG30" t="n">
        <v>4.772376543209877</v>
      </c>
      <c r="AH30" t="n">
        <v>174950.4586694651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8.0848</v>
      </c>
      <c r="E31" t="n">
        <v>12.37</v>
      </c>
      <c r="F31" t="n">
        <v>9.07</v>
      </c>
      <c r="G31" t="n">
        <v>41.85</v>
      </c>
      <c r="H31" t="n">
        <v>0.6</v>
      </c>
      <c r="I31" t="n">
        <v>13</v>
      </c>
      <c r="J31" t="n">
        <v>245.29</v>
      </c>
      <c r="K31" t="n">
        <v>57.72</v>
      </c>
      <c r="L31" t="n">
        <v>8.25</v>
      </c>
      <c r="M31" t="n">
        <v>11</v>
      </c>
      <c r="N31" t="n">
        <v>59.32</v>
      </c>
      <c r="O31" t="n">
        <v>30486.64</v>
      </c>
      <c r="P31" t="n">
        <v>131.27</v>
      </c>
      <c r="Q31" t="n">
        <v>446.29</v>
      </c>
      <c r="R31" t="n">
        <v>42.02</v>
      </c>
      <c r="S31" t="n">
        <v>28.73</v>
      </c>
      <c r="T31" t="n">
        <v>5950.13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141.2736092927289</v>
      </c>
      <c r="AB31" t="n">
        <v>193.2967847859966</v>
      </c>
      <c r="AC31" t="n">
        <v>174.848810939817</v>
      </c>
      <c r="AD31" t="n">
        <v>141273.6092927289</v>
      </c>
      <c r="AE31" t="n">
        <v>193296.7847859966</v>
      </c>
      <c r="AF31" t="n">
        <v>6.836499901775942e-06</v>
      </c>
      <c r="AG31" t="n">
        <v>4.772376543209877</v>
      </c>
      <c r="AH31" t="n">
        <v>174848.810939817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8.135</v>
      </c>
      <c r="E32" t="n">
        <v>12.29</v>
      </c>
      <c r="F32" t="n">
        <v>9.039999999999999</v>
      </c>
      <c r="G32" t="n">
        <v>45.18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130.23</v>
      </c>
      <c r="Q32" t="n">
        <v>446.27</v>
      </c>
      <c r="R32" t="n">
        <v>40.91</v>
      </c>
      <c r="S32" t="n">
        <v>28.73</v>
      </c>
      <c r="T32" t="n">
        <v>5400.33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140.5841047257177</v>
      </c>
      <c r="AB32" t="n">
        <v>192.3533742186176</v>
      </c>
      <c r="AC32" t="n">
        <v>173.9954381529034</v>
      </c>
      <c r="AD32" t="n">
        <v>140584.1047257177</v>
      </c>
      <c r="AE32" t="n">
        <v>192353.3742186176</v>
      </c>
      <c r="AF32" t="n">
        <v>6.878948978446874e-06</v>
      </c>
      <c r="AG32" t="n">
        <v>4.741512345679012</v>
      </c>
      <c r="AH32" t="n">
        <v>173995.4381529034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8.1295</v>
      </c>
      <c r="E33" t="n">
        <v>12.3</v>
      </c>
      <c r="F33" t="n">
        <v>9.050000000000001</v>
      </c>
      <c r="G33" t="n">
        <v>45.23</v>
      </c>
      <c r="H33" t="n">
        <v>0.63</v>
      </c>
      <c r="I33" t="n">
        <v>12</v>
      </c>
      <c r="J33" t="n">
        <v>246.18</v>
      </c>
      <c r="K33" t="n">
        <v>57.72</v>
      </c>
      <c r="L33" t="n">
        <v>8.75</v>
      </c>
      <c r="M33" t="n">
        <v>10</v>
      </c>
      <c r="N33" t="n">
        <v>59.7</v>
      </c>
      <c r="O33" t="n">
        <v>30596.01</v>
      </c>
      <c r="P33" t="n">
        <v>130.38</v>
      </c>
      <c r="Q33" t="n">
        <v>446.28</v>
      </c>
      <c r="R33" t="n">
        <v>41.22</v>
      </c>
      <c r="S33" t="n">
        <v>28.73</v>
      </c>
      <c r="T33" t="n">
        <v>5553.13</v>
      </c>
      <c r="U33" t="n">
        <v>0.7</v>
      </c>
      <c r="V33" t="n">
        <v>0.9</v>
      </c>
      <c r="W33" t="n">
        <v>0.1</v>
      </c>
      <c r="X33" t="n">
        <v>0.32</v>
      </c>
      <c r="Y33" t="n">
        <v>1</v>
      </c>
      <c r="Z33" t="n">
        <v>10</v>
      </c>
      <c r="AA33" t="n">
        <v>140.6806969177202</v>
      </c>
      <c r="AB33" t="n">
        <v>192.4855359170621</v>
      </c>
      <c r="AC33" t="n">
        <v>174.1149865243385</v>
      </c>
      <c r="AD33" t="n">
        <v>140680.6969177202</v>
      </c>
      <c r="AE33" t="n">
        <v>192485.5359170621</v>
      </c>
      <c r="AF33" t="n">
        <v>6.874298183194083e-06</v>
      </c>
      <c r="AG33" t="n">
        <v>4.74537037037037</v>
      </c>
      <c r="AH33" t="n">
        <v>174114.9865243385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8.133800000000001</v>
      </c>
      <c r="E34" t="n">
        <v>12.29</v>
      </c>
      <c r="F34" t="n">
        <v>9.039999999999999</v>
      </c>
      <c r="G34" t="n">
        <v>45.19</v>
      </c>
      <c r="H34" t="n">
        <v>0.65</v>
      </c>
      <c r="I34" t="n">
        <v>12</v>
      </c>
      <c r="J34" t="n">
        <v>246.62</v>
      </c>
      <c r="K34" t="n">
        <v>57.72</v>
      </c>
      <c r="L34" t="n">
        <v>9</v>
      </c>
      <c r="M34" t="n">
        <v>10</v>
      </c>
      <c r="N34" t="n">
        <v>59.9</v>
      </c>
      <c r="O34" t="n">
        <v>30650.8</v>
      </c>
      <c r="P34" t="n">
        <v>130.16</v>
      </c>
      <c r="Q34" t="n">
        <v>446.28</v>
      </c>
      <c r="R34" t="n">
        <v>41.04</v>
      </c>
      <c r="S34" t="n">
        <v>28.73</v>
      </c>
      <c r="T34" t="n">
        <v>5465.2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140.5711337105664</v>
      </c>
      <c r="AB34" t="n">
        <v>192.3356267034468</v>
      </c>
      <c r="AC34" t="n">
        <v>173.9793844356717</v>
      </c>
      <c r="AD34" t="n">
        <v>140571.1337105664</v>
      </c>
      <c r="AE34" t="n">
        <v>192335.6267034468</v>
      </c>
      <c r="AF34" t="n">
        <v>6.877934259482631e-06</v>
      </c>
      <c r="AG34" t="n">
        <v>4.741512345679012</v>
      </c>
      <c r="AH34" t="n">
        <v>173979.3844356717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8.1889</v>
      </c>
      <c r="E35" t="n">
        <v>12.21</v>
      </c>
      <c r="F35" t="n">
        <v>9</v>
      </c>
      <c r="G35" t="n">
        <v>49.1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128.87</v>
      </c>
      <c r="Q35" t="n">
        <v>446.3</v>
      </c>
      <c r="R35" t="n">
        <v>39.79</v>
      </c>
      <c r="S35" t="n">
        <v>28.73</v>
      </c>
      <c r="T35" t="n">
        <v>4843.8</v>
      </c>
      <c r="U35" t="n">
        <v>0.72</v>
      </c>
      <c r="V35" t="n">
        <v>0.9</v>
      </c>
      <c r="W35" t="n">
        <v>0.1</v>
      </c>
      <c r="X35" t="n">
        <v>0.28</v>
      </c>
      <c r="Y35" t="n">
        <v>1</v>
      </c>
      <c r="Z35" t="n">
        <v>10</v>
      </c>
      <c r="AA35" t="n">
        <v>139.7689500224986</v>
      </c>
      <c r="AB35" t="n">
        <v>191.2380435915863</v>
      </c>
      <c r="AC35" t="n">
        <v>172.9865531155393</v>
      </c>
      <c r="AD35" t="n">
        <v>139768.9500224986</v>
      </c>
      <c r="AE35" t="n">
        <v>191238.0435915863</v>
      </c>
      <c r="AF35" t="n">
        <v>6.924526771924229e-06</v>
      </c>
      <c r="AG35" t="n">
        <v>4.710648148148149</v>
      </c>
      <c r="AH35" t="n">
        <v>172986.5531155393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8.1898</v>
      </c>
      <c r="E36" t="n">
        <v>12.21</v>
      </c>
      <c r="F36" t="n">
        <v>9</v>
      </c>
      <c r="G36" t="n">
        <v>49.09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128.61</v>
      </c>
      <c r="Q36" t="n">
        <v>446.28</v>
      </c>
      <c r="R36" t="n">
        <v>39.78</v>
      </c>
      <c r="S36" t="n">
        <v>28.73</v>
      </c>
      <c r="T36" t="n">
        <v>4842.44</v>
      </c>
      <c r="U36" t="n">
        <v>0.72</v>
      </c>
      <c r="V36" t="n">
        <v>0.9</v>
      </c>
      <c r="W36" t="n">
        <v>0.1</v>
      </c>
      <c r="X36" t="n">
        <v>0.28</v>
      </c>
      <c r="Y36" t="n">
        <v>1</v>
      </c>
      <c r="Z36" t="n">
        <v>10</v>
      </c>
      <c r="AA36" t="n">
        <v>139.6864124504903</v>
      </c>
      <c r="AB36" t="n">
        <v>191.125112044264</v>
      </c>
      <c r="AC36" t="n">
        <v>172.8843995965929</v>
      </c>
      <c r="AD36" t="n">
        <v>139686.4124504903</v>
      </c>
      <c r="AE36" t="n">
        <v>191125.112044264</v>
      </c>
      <c r="AF36" t="n">
        <v>6.925287811147414e-06</v>
      </c>
      <c r="AG36" t="n">
        <v>4.710648148148149</v>
      </c>
      <c r="AH36" t="n">
        <v>172884.3995965929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8.189299999999999</v>
      </c>
      <c r="E37" t="n">
        <v>12.21</v>
      </c>
      <c r="F37" t="n">
        <v>9</v>
      </c>
      <c r="G37" t="n">
        <v>49.1</v>
      </c>
      <c r="H37" t="n">
        <v>0.7</v>
      </c>
      <c r="I37" t="n">
        <v>11</v>
      </c>
      <c r="J37" t="n">
        <v>247.96</v>
      </c>
      <c r="K37" t="n">
        <v>57.72</v>
      </c>
      <c r="L37" t="n">
        <v>9.75</v>
      </c>
      <c r="M37" t="n">
        <v>9</v>
      </c>
      <c r="N37" t="n">
        <v>60.48</v>
      </c>
      <c r="O37" t="n">
        <v>30815.6</v>
      </c>
      <c r="P37" t="n">
        <v>128.22</v>
      </c>
      <c r="Q37" t="n">
        <v>446.27</v>
      </c>
      <c r="R37" t="n">
        <v>39.82</v>
      </c>
      <c r="S37" t="n">
        <v>28.73</v>
      </c>
      <c r="T37" t="n">
        <v>4860.5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139.5744202645494</v>
      </c>
      <c r="AB37" t="n">
        <v>190.9718793947131</v>
      </c>
      <c r="AC37" t="n">
        <v>172.7457912560517</v>
      </c>
      <c r="AD37" t="n">
        <v>139574.4202645493</v>
      </c>
      <c r="AE37" t="n">
        <v>190971.8793947131</v>
      </c>
      <c r="AF37" t="n">
        <v>6.924865011578977e-06</v>
      </c>
      <c r="AG37" t="n">
        <v>4.710648148148149</v>
      </c>
      <c r="AH37" t="n">
        <v>172745.7912560517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8.185</v>
      </c>
      <c r="E38" t="n">
        <v>12.22</v>
      </c>
      <c r="F38" t="n">
        <v>9.01</v>
      </c>
      <c r="G38" t="n">
        <v>49.13</v>
      </c>
      <c r="H38" t="n">
        <v>0.72</v>
      </c>
      <c r="I38" t="n">
        <v>11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128.07</v>
      </c>
      <c r="Q38" t="n">
        <v>446.34</v>
      </c>
      <c r="R38" t="n">
        <v>39.96</v>
      </c>
      <c r="S38" t="n">
        <v>28.73</v>
      </c>
      <c r="T38" t="n">
        <v>4931.42</v>
      </c>
      <c r="U38" t="n">
        <v>0.72</v>
      </c>
      <c r="V38" t="n">
        <v>0.9</v>
      </c>
      <c r="W38" t="n">
        <v>0.1</v>
      </c>
      <c r="X38" t="n">
        <v>0.29</v>
      </c>
      <c r="Y38" t="n">
        <v>1</v>
      </c>
      <c r="Z38" t="n">
        <v>10</v>
      </c>
      <c r="AA38" t="n">
        <v>139.5733828023019</v>
      </c>
      <c r="AB38" t="n">
        <v>190.9704598930966</v>
      </c>
      <c r="AC38" t="n">
        <v>172.7445072296772</v>
      </c>
      <c r="AD38" t="n">
        <v>139573.382802302</v>
      </c>
      <c r="AE38" t="n">
        <v>190970.4598930966</v>
      </c>
      <c r="AF38" t="n">
        <v>6.921228935290433e-06</v>
      </c>
      <c r="AG38" t="n">
        <v>4.714506172839506</v>
      </c>
      <c r="AH38" t="n">
        <v>172744.5072296772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8.2453</v>
      </c>
      <c r="E39" t="n">
        <v>12.13</v>
      </c>
      <c r="F39" t="n">
        <v>8.960000000000001</v>
      </c>
      <c r="G39" t="n">
        <v>53.78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127.11</v>
      </c>
      <c r="Q39" t="n">
        <v>446.31</v>
      </c>
      <c r="R39" t="n">
        <v>38.45</v>
      </c>
      <c r="S39" t="n">
        <v>28.73</v>
      </c>
      <c r="T39" t="n">
        <v>4182.21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138.8314916880364</v>
      </c>
      <c r="AB39" t="n">
        <v>189.9553717406329</v>
      </c>
      <c r="AC39" t="n">
        <v>171.8262976657992</v>
      </c>
      <c r="AD39" t="n">
        <v>138831.4916880364</v>
      </c>
      <c r="AE39" t="n">
        <v>189955.3717406329</v>
      </c>
      <c r="AF39" t="n">
        <v>6.972218563243762e-06</v>
      </c>
      <c r="AG39" t="n">
        <v>4.679783950617284</v>
      </c>
      <c r="AH39" t="n">
        <v>171826.2976657992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8.2582</v>
      </c>
      <c r="E40" t="n">
        <v>12.11</v>
      </c>
      <c r="F40" t="n">
        <v>8.94</v>
      </c>
      <c r="G40" t="n">
        <v>53.67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126.55</v>
      </c>
      <c r="Q40" t="n">
        <v>446.27</v>
      </c>
      <c r="R40" t="n">
        <v>37.8</v>
      </c>
      <c r="S40" t="n">
        <v>28.73</v>
      </c>
      <c r="T40" t="n">
        <v>3856.94</v>
      </c>
      <c r="U40" t="n">
        <v>0.76</v>
      </c>
      <c r="V40" t="n">
        <v>0.91</v>
      </c>
      <c r="W40" t="n">
        <v>0.1</v>
      </c>
      <c r="X40" t="n">
        <v>0.22</v>
      </c>
      <c r="Y40" t="n">
        <v>1</v>
      </c>
      <c r="Z40" t="n">
        <v>10</v>
      </c>
      <c r="AA40" t="n">
        <v>138.5556747182105</v>
      </c>
      <c r="AB40" t="n">
        <v>189.5779867943315</v>
      </c>
      <c r="AC40" t="n">
        <v>171.4849298091095</v>
      </c>
      <c r="AD40" t="n">
        <v>138555.6747182105</v>
      </c>
      <c r="AE40" t="n">
        <v>189577.9867943315</v>
      </c>
      <c r="AF40" t="n">
        <v>6.983126792109402e-06</v>
      </c>
      <c r="AG40" t="n">
        <v>4.672067901234567</v>
      </c>
      <c r="AH40" t="n">
        <v>171484.9298091095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8.2759</v>
      </c>
      <c r="E41" t="n">
        <v>12.08</v>
      </c>
      <c r="F41" t="n">
        <v>8.92</v>
      </c>
      <c r="G41" t="n">
        <v>53.51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125.91</v>
      </c>
      <c r="Q41" t="n">
        <v>446.27</v>
      </c>
      <c r="R41" t="n">
        <v>37.09</v>
      </c>
      <c r="S41" t="n">
        <v>28.73</v>
      </c>
      <c r="T41" t="n">
        <v>3498.99</v>
      </c>
      <c r="U41" t="n">
        <v>0.77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138.2278365379725</v>
      </c>
      <c r="AB41" t="n">
        <v>189.1294241329302</v>
      </c>
      <c r="AC41" t="n">
        <v>171.0791773385506</v>
      </c>
      <c r="AD41" t="n">
        <v>138227.8365379724</v>
      </c>
      <c r="AE41" t="n">
        <v>189129.4241329302</v>
      </c>
      <c r="AF41" t="n">
        <v>6.998093896832021e-06</v>
      </c>
      <c r="AG41" t="n">
        <v>4.660493827160494</v>
      </c>
      <c r="AH41" t="n">
        <v>171079.1773385506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8.2201</v>
      </c>
      <c r="E42" t="n">
        <v>12.17</v>
      </c>
      <c r="F42" t="n">
        <v>9</v>
      </c>
      <c r="G42" t="n">
        <v>54.01</v>
      </c>
      <c r="H42" t="n">
        <v>0.78</v>
      </c>
      <c r="I42" t="n">
        <v>10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126.67</v>
      </c>
      <c r="Q42" t="n">
        <v>446.29</v>
      </c>
      <c r="R42" t="n">
        <v>40</v>
      </c>
      <c r="S42" t="n">
        <v>28.73</v>
      </c>
      <c r="T42" t="n">
        <v>4953.67</v>
      </c>
      <c r="U42" t="n">
        <v>0.72</v>
      </c>
      <c r="V42" t="n">
        <v>0.9</v>
      </c>
      <c r="W42" t="n">
        <v>0.09</v>
      </c>
      <c r="X42" t="n">
        <v>0.28</v>
      </c>
      <c r="Y42" t="n">
        <v>1</v>
      </c>
      <c r="Z42" t="n">
        <v>10</v>
      </c>
      <c r="AA42" t="n">
        <v>138.922921576707</v>
      </c>
      <c r="AB42" t="n">
        <v>190.0804701479141</v>
      </c>
      <c r="AC42" t="n">
        <v>171.9394568566662</v>
      </c>
      <c r="AD42" t="n">
        <v>138922.921576707</v>
      </c>
      <c r="AE42" t="n">
        <v>190080.4701479141</v>
      </c>
      <c r="AF42" t="n">
        <v>6.95090946499461e-06</v>
      </c>
      <c r="AG42" t="n">
        <v>4.695216049382716</v>
      </c>
      <c r="AH42" t="n">
        <v>171939.4568566662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8.285600000000001</v>
      </c>
      <c r="E43" t="n">
        <v>12.07</v>
      </c>
      <c r="F43" t="n">
        <v>8.949999999999999</v>
      </c>
      <c r="G43" t="n">
        <v>59.67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125.06</v>
      </c>
      <c r="Q43" t="n">
        <v>446.27</v>
      </c>
      <c r="R43" t="n">
        <v>38.11</v>
      </c>
      <c r="S43" t="n">
        <v>28.73</v>
      </c>
      <c r="T43" t="n">
        <v>4014.75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137.9673058835483</v>
      </c>
      <c r="AB43" t="n">
        <v>188.772954597746</v>
      </c>
      <c r="AC43" t="n">
        <v>170.7567287554961</v>
      </c>
      <c r="AD43" t="n">
        <v>137967.3058835483</v>
      </c>
      <c r="AE43" t="n">
        <v>188772.954597746</v>
      </c>
      <c r="AF43" t="n">
        <v>7.006296208459671e-06</v>
      </c>
      <c r="AG43" t="n">
        <v>4.656635802469136</v>
      </c>
      <c r="AH43" t="n">
        <v>170756.7287554962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8.283300000000001</v>
      </c>
      <c r="E44" t="n">
        <v>12.07</v>
      </c>
      <c r="F44" t="n">
        <v>8.949999999999999</v>
      </c>
      <c r="G44" t="n">
        <v>59.69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125.06</v>
      </c>
      <c r="Q44" t="n">
        <v>446.27</v>
      </c>
      <c r="R44" t="n">
        <v>38.22</v>
      </c>
      <c r="S44" t="n">
        <v>28.73</v>
      </c>
      <c r="T44" t="n">
        <v>4069.36</v>
      </c>
      <c r="U44" t="n">
        <v>0.75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137.9813423207954</v>
      </c>
      <c r="AB44" t="n">
        <v>188.7921598704314</v>
      </c>
      <c r="AC44" t="n">
        <v>170.7741011039112</v>
      </c>
      <c r="AD44" t="n">
        <v>137981.3423207954</v>
      </c>
      <c r="AE44" t="n">
        <v>188792.1598704314</v>
      </c>
      <c r="AF44" t="n">
        <v>7.004351330444867e-06</v>
      </c>
      <c r="AG44" t="n">
        <v>4.656635802469136</v>
      </c>
      <c r="AH44" t="n">
        <v>170774.1011039112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8.291700000000001</v>
      </c>
      <c r="E45" t="n">
        <v>12.06</v>
      </c>
      <c r="F45" t="n">
        <v>8.94</v>
      </c>
      <c r="G45" t="n">
        <v>59.61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124.66</v>
      </c>
      <c r="Q45" t="n">
        <v>446.27</v>
      </c>
      <c r="R45" t="n">
        <v>37.84</v>
      </c>
      <c r="S45" t="n">
        <v>28.73</v>
      </c>
      <c r="T45" t="n">
        <v>3878.06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137.7977572165388</v>
      </c>
      <c r="AB45" t="n">
        <v>188.5409706315845</v>
      </c>
      <c r="AC45" t="n">
        <v>170.5468850134734</v>
      </c>
      <c r="AD45" t="n">
        <v>137797.7572165388</v>
      </c>
      <c r="AE45" t="n">
        <v>188540.9706315845</v>
      </c>
      <c r="AF45" t="n">
        <v>7.011454363194585e-06</v>
      </c>
      <c r="AG45" t="n">
        <v>4.652777777777778</v>
      </c>
      <c r="AH45" t="n">
        <v>170546.8850134734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8.2858</v>
      </c>
      <c r="E46" t="n">
        <v>12.07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124.66</v>
      </c>
      <c r="Q46" t="n">
        <v>446.27</v>
      </c>
      <c r="R46" t="n">
        <v>38.13</v>
      </c>
      <c r="S46" t="n">
        <v>28.73</v>
      </c>
      <c r="T46" t="n">
        <v>4022.69</v>
      </c>
      <c r="U46" t="n">
        <v>0.75</v>
      </c>
      <c r="V46" t="n">
        <v>0.91</v>
      </c>
      <c r="W46" t="n">
        <v>0.09</v>
      </c>
      <c r="X46" t="n">
        <v>0.23</v>
      </c>
      <c r="Y46" t="n">
        <v>1</v>
      </c>
      <c r="Z46" t="n">
        <v>10</v>
      </c>
      <c r="AA46" t="n">
        <v>137.8493245705239</v>
      </c>
      <c r="AB46" t="n">
        <v>188.6115273602979</v>
      </c>
      <c r="AC46" t="n">
        <v>170.6107079070255</v>
      </c>
      <c r="AD46" t="n">
        <v>137849.3245705239</v>
      </c>
      <c r="AE46" t="n">
        <v>188611.5273602979</v>
      </c>
      <c r="AF46" t="n">
        <v>7.006465328287045e-06</v>
      </c>
      <c r="AG46" t="n">
        <v>4.656635802469136</v>
      </c>
      <c r="AH46" t="n">
        <v>170610.7079070255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8.278</v>
      </c>
      <c r="E47" t="n">
        <v>12.08</v>
      </c>
      <c r="F47" t="n">
        <v>8.960000000000001</v>
      </c>
      <c r="G47" t="n">
        <v>59.74</v>
      </c>
      <c r="H47" t="n">
        <v>0.86</v>
      </c>
      <c r="I47" t="n">
        <v>9</v>
      </c>
      <c r="J47" t="n">
        <v>252.45</v>
      </c>
      <c r="K47" t="n">
        <v>57.72</v>
      </c>
      <c r="L47" t="n">
        <v>12.25</v>
      </c>
      <c r="M47" t="n">
        <v>7</v>
      </c>
      <c r="N47" t="n">
        <v>62.48</v>
      </c>
      <c r="O47" t="n">
        <v>31369.6</v>
      </c>
      <c r="P47" t="n">
        <v>124.63</v>
      </c>
      <c r="Q47" t="n">
        <v>446.27</v>
      </c>
      <c r="R47" t="n">
        <v>38.48</v>
      </c>
      <c r="S47" t="n">
        <v>28.73</v>
      </c>
      <c r="T47" t="n">
        <v>4201.27</v>
      </c>
      <c r="U47" t="n">
        <v>0.75</v>
      </c>
      <c r="V47" t="n">
        <v>0.91</v>
      </c>
      <c r="W47" t="n">
        <v>0.1</v>
      </c>
      <c r="X47" t="n">
        <v>0.24</v>
      </c>
      <c r="Y47" t="n">
        <v>1</v>
      </c>
      <c r="Z47" t="n">
        <v>10</v>
      </c>
      <c r="AA47" t="n">
        <v>137.9037875944793</v>
      </c>
      <c r="AB47" t="n">
        <v>188.6860460724127</v>
      </c>
      <c r="AC47" t="n">
        <v>170.6781146578437</v>
      </c>
      <c r="AD47" t="n">
        <v>137903.7875944793</v>
      </c>
      <c r="AE47" t="n">
        <v>188686.0460724127</v>
      </c>
      <c r="AF47" t="n">
        <v>6.999869655019449e-06</v>
      </c>
      <c r="AG47" t="n">
        <v>4.660493827160494</v>
      </c>
      <c r="AH47" t="n">
        <v>170678.1146578437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8.2867</v>
      </c>
      <c r="E48" t="n">
        <v>12.07</v>
      </c>
      <c r="F48" t="n">
        <v>8.949999999999999</v>
      </c>
      <c r="G48" t="n">
        <v>59.66</v>
      </c>
      <c r="H48" t="n">
        <v>0.88</v>
      </c>
      <c r="I48" t="n">
        <v>9</v>
      </c>
      <c r="J48" t="n">
        <v>252.9</v>
      </c>
      <c r="K48" t="n">
        <v>57.72</v>
      </c>
      <c r="L48" t="n">
        <v>12.5</v>
      </c>
      <c r="M48" t="n">
        <v>7</v>
      </c>
      <c r="N48" t="n">
        <v>62.68</v>
      </c>
      <c r="O48" t="n">
        <v>31425.4</v>
      </c>
      <c r="P48" t="n">
        <v>123.8</v>
      </c>
      <c r="Q48" t="n">
        <v>446.27</v>
      </c>
      <c r="R48" t="n">
        <v>38.05</v>
      </c>
      <c r="S48" t="n">
        <v>28.73</v>
      </c>
      <c r="T48" t="n">
        <v>3987.44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137.592837972057</v>
      </c>
      <c r="AB48" t="n">
        <v>188.2605910808856</v>
      </c>
      <c r="AC48" t="n">
        <v>170.293264493578</v>
      </c>
      <c r="AD48" t="n">
        <v>137592.837972057</v>
      </c>
      <c r="AE48" t="n">
        <v>188260.5910808856</v>
      </c>
      <c r="AF48" t="n">
        <v>7.007226367510229e-06</v>
      </c>
      <c r="AG48" t="n">
        <v>4.656635802469136</v>
      </c>
      <c r="AH48" t="n">
        <v>170293.264493578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8.3432</v>
      </c>
      <c r="E49" t="n">
        <v>11.99</v>
      </c>
      <c r="F49" t="n">
        <v>8.91</v>
      </c>
      <c r="G49" t="n">
        <v>66.84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122.88</v>
      </c>
      <c r="Q49" t="n">
        <v>446.28</v>
      </c>
      <c r="R49" t="n">
        <v>36.85</v>
      </c>
      <c r="S49" t="n">
        <v>28.73</v>
      </c>
      <c r="T49" t="n">
        <v>3390.48</v>
      </c>
      <c r="U49" t="n">
        <v>0.78</v>
      </c>
      <c r="V49" t="n">
        <v>0.91</v>
      </c>
      <c r="W49" t="n">
        <v>0.09</v>
      </c>
      <c r="X49" t="n">
        <v>0.19</v>
      </c>
      <c r="Y49" t="n">
        <v>1</v>
      </c>
      <c r="Z49" t="n">
        <v>10</v>
      </c>
      <c r="AA49" t="n">
        <v>136.9240003991385</v>
      </c>
      <c r="AB49" t="n">
        <v>187.3454580065878</v>
      </c>
      <c r="AC49" t="n">
        <v>169.4654704354935</v>
      </c>
      <c r="AD49" t="n">
        <v>136924.0003991385</v>
      </c>
      <c r="AE49" t="n">
        <v>187345.4580065878</v>
      </c>
      <c r="AF49" t="n">
        <v>7.055002718743449e-06</v>
      </c>
      <c r="AG49" t="n">
        <v>4.625771604938271</v>
      </c>
      <c r="AH49" t="n">
        <v>169465.4704354935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8.3376</v>
      </c>
      <c r="E50" t="n">
        <v>11.99</v>
      </c>
      <c r="F50" t="n">
        <v>8.92</v>
      </c>
      <c r="G50" t="n">
        <v>66.90000000000001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122.78</v>
      </c>
      <c r="Q50" t="n">
        <v>446.27</v>
      </c>
      <c r="R50" t="n">
        <v>37.12</v>
      </c>
      <c r="S50" t="n">
        <v>28.73</v>
      </c>
      <c r="T50" t="n">
        <v>3523.54</v>
      </c>
      <c r="U50" t="n">
        <v>0.77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136.9438387685586</v>
      </c>
      <c r="AB50" t="n">
        <v>187.3726017388353</v>
      </c>
      <c r="AC50" t="n">
        <v>169.4900236080319</v>
      </c>
      <c r="AD50" t="n">
        <v>136943.8387685586</v>
      </c>
      <c r="AE50" t="n">
        <v>187372.6017388353</v>
      </c>
      <c r="AF50" t="n">
        <v>7.05026736357697e-06</v>
      </c>
      <c r="AG50" t="n">
        <v>4.625771604938271</v>
      </c>
      <c r="AH50" t="n">
        <v>169490.0236080319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8.3513</v>
      </c>
      <c r="E51" t="n">
        <v>11.97</v>
      </c>
      <c r="F51" t="n">
        <v>8.9</v>
      </c>
      <c r="G51" t="n">
        <v>66.76000000000001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122.28</v>
      </c>
      <c r="Q51" t="n">
        <v>446.27</v>
      </c>
      <c r="R51" t="n">
        <v>36.4</v>
      </c>
      <c r="S51" t="n">
        <v>28.73</v>
      </c>
      <c r="T51" t="n">
        <v>3162.96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126.1556632944864</v>
      </c>
      <c r="AB51" t="n">
        <v>172.6117441145054</v>
      </c>
      <c r="AC51" t="n">
        <v>156.1379215183695</v>
      </c>
      <c r="AD51" t="n">
        <v>126155.6632944864</v>
      </c>
      <c r="AE51" t="n">
        <v>172611.7441145054</v>
      </c>
      <c r="AF51" t="n">
        <v>7.061852071752106e-06</v>
      </c>
      <c r="AG51" t="n">
        <v>4.618055555555555</v>
      </c>
      <c r="AH51" t="n">
        <v>156137.9215183695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8.3527</v>
      </c>
      <c r="E52" t="n">
        <v>11.97</v>
      </c>
      <c r="F52" t="n">
        <v>8.9</v>
      </c>
      <c r="G52" t="n">
        <v>66.73999999999999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121.77</v>
      </c>
      <c r="Q52" t="n">
        <v>446.28</v>
      </c>
      <c r="R52" t="n">
        <v>36.23</v>
      </c>
      <c r="S52" t="n">
        <v>28.73</v>
      </c>
      <c r="T52" t="n">
        <v>3079.82</v>
      </c>
      <c r="U52" t="n">
        <v>0.79</v>
      </c>
      <c r="V52" t="n">
        <v>0.92</v>
      </c>
      <c r="W52" t="n">
        <v>0.1</v>
      </c>
      <c r="X52" t="n">
        <v>0.18</v>
      </c>
      <c r="Y52" t="n">
        <v>1</v>
      </c>
      <c r="Z52" t="n">
        <v>10</v>
      </c>
      <c r="AA52" t="n">
        <v>125.9997269479652</v>
      </c>
      <c r="AB52" t="n">
        <v>172.3983851257692</v>
      </c>
      <c r="AC52" t="n">
        <v>155.944925212067</v>
      </c>
      <c r="AD52" t="n">
        <v>125999.7269479652</v>
      </c>
      <c r="AE52" t="n">
        <v>172398.3851257692</v>
      </c>
      <c r="AF52" t="n">
        <v>7.063035910543725e-06</v>
      </c>
      <c r="AG52" t="n">
        <v>4.618055555555555</v>
      </c>
      <c r="AH52" t="n">
        <v>155944.925212067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8.3666</v>
      </c>
      <c r="E53" t="n">
        <v>11.95</v>
      </c>
      <c r="F53" t="n">
        <v>8.880000000000001</v>
      </c>
      <c r="G53" t="n">
        <v>66.59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120.74</v>
      </c>
      <c r="Q53" t="n">
        <v>446.27</v>
      </c>
      <c r="R53" t="n">
        <v>35.81</v>
      </c>
      <c r="S53" t="n">
        <v>28.73</v>
      </c>
      <c r="T53" t="n">
        <v>2871.98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125.5892912882945</v>
      </c>
      <c r="AB53" t="n">
        <v>171.8368089490646</v>
      </c>
      <c r="AC53" t="n">
        <v>155.4369450774898</v>
      </c>
      <c r="AD53" t="n">
        <v>125589.2912882945</v>
      </c>
      <c r="AE53" t="n">
        <v>171836.8089490646</v>
      </c>
      <c r="AF53" t="n">
        <v>7.074789738546233e-06</v>
      </c>
      <c r="AG53" t="n">
        <v>4.610339506172839</v>
      </c>
      <c r="AH53" t="n">
        <v>155436.9450774898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8.3291</v>
      </c>
      <c r="E54" t="n">
        <v>12.01</v>
      </c>
      <c r="F54" t="n">
        <v>8.93</v>
      </c>
      <c r="G54" t="n">
        <v>67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121.03</v>
      </c>
      <c r="Q54" t="n">
        <v>446.27</v>
      </c>
      <c r="R54" t="n">
        <v>37.72</v>
      </c>
      <c r="S54" t="n">
        <v>28.73</v>
      </c>
      <c r="T54" t="n">
        <v>3823.26</v>
      </c>
      <c r="U54" t="n">
        <v>0.76</v>
      </c>
      <c r="V54" t="n">
        <v>0.91</v>
      </c>
      <c r="W54" t="n">
        <v>0.09</v>
      </c>
      <c r="X54" t="n">
        <v>0.21</v>
      </c>
      <c r="Y54" t="n">
        <v>1</v>
      </c>
      <c r="Z54" t="n">
        <v>10</v>
      </c>
      <c r="AA54" t="n">
        <v>136.5018194173665</v>
      </c>
      <c r="AB54" t="n">
        <v>186.7678113620172</v>
      </c>
      <c r="AC54" t="n">
        <v>168.9429535759484</v>
      </c>
      <c r="AD54" t="n">
        <v>136501.8194173665</v>
      </c>
      <c r="AE54" t="n">
        <v>186767.8113620172</v>
      </c>
      <c r="AF54" t="n">
        <v>7.043079770913566e-06</v>
      </c>
      <c r="AG54" t="n">
        <v>4.633487654320988</v>
      </c>
      <c r="AH54" t="n">
        <v>168942.9535759484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8.328900000000001</v>
      </c>
      <c r="E55" t="n">
        <v>12.01</v>
      </c>
      <c r="F55" t="n">
        <v>8.93</v>
      </c>
      <c r="G55" t="n">
        <v>67</v>
      </c>
      <c r="H55" t="n">
        <v>0.99</v>
      </c>
      <c r="I55" t="n">
        <v>8</v>
      </c>
      <c r="J55" t="n">
        <v>256.09</v>
      </c>
      <c r="K55" t="n">
        <v>57.72</v>
      </c>
      <c r="L55" t="n">
        <v>14.25</v>
      </c>
      <c r="M55" t="n">
        <v>6</v>
      </c>
      <c r="N55" t="n">
        <v>64.11</v>
      </c>
      <c r="O55" t="n">
        <v>31818.13</v>
      </c>
      <c r="P55" t="n">
        <v>120.41</v>
      </c>
      <c r="Q55" t="n">
        <v>446.32</v>
      </c>
      <c r="R55" t="n">
        <v>37.56</v>
      </c>
      <c r="S55" t="n">
        <v>28.73</v>
      </c>
      <c r="T55" t="n">
        <v>3747.38</v>
      </c>
      <c r="U55" t="n">
        <v>0.76</v>
      </c>
      <c r="V55" t="n">
        <v>0.91</v>
      </c>
      <c r="W55" t="n">
        <v>0.09</v>
      </c>
      <c r="X55" t="n">
        <v>0.21</v>
      </c>
      <c r="Y55" t="n">
        <v>1</v>
      </c>
      <c r="Z55" t="n">
        <v>10</v>
      </c>
      <c r="AA55" t="n">
        <v>136.3229548913359</v>
      </c>
      <c r="AB55" t="n">
        <v>186.5230810265562</v>
      </c>
      <c r="AC55" t="n">
        <v>168.7215799602225</v>
      </c>
      <c r="AD55" t="n">
        <v>136322.9548913359</v>
      </c>
      <c r="AE55" t="n">
        <v>186523.0810265562</v>
      </c>
      <c r="AF55" t="n">
        <v>7.042910651086192e-06</v>
      </c>
      <c r="AG55" t="n">
        <v>4.633487654320988</v>
      </c>
      <c r="AH55" t="n">
        <v>168721.5799602225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8.3963</v>
      </c>
      <c r="E56" t="n">
        <v>11.91</v>
      </c>
      <c r="F56" t="n">
        <v>8.880000000000001</v>
      </c>
      <c r="G56" t="n">
        <v>76.13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119.69</v>
      </c>
      <c r="Q56" t="n">
        <v>446.27</v>
      </c>
      <c r="R56" t="n">
        <v>35.93</v>
      </c>
      <c r="S56" t="n">
        <v>28.73</v>
      </c>
      <c r="T56" t="n">
        <v>2935.97</v>
      </c>
      <c r="U56" t="n">
        <v>0.8</v>
      </c>
      <c r="V56" t="n">
        <v>0.92</v>
      </c>
      <c r="W56" t="n">
        <v>0.09</v>
      </c>
      <c r="X56" t="n">
        <v>0.16</v>
      </c>
      <c r="Y56" t="n">
        <v>1</v>
      </c>
      <c r="Z56" t="n">
        <v>10</v>
      </c>
      <c r="AA56" t="n">
        <v>125.1145467238711</v>
      </c>
      <c r="AB56" t="n">
        <v>171.1872424917688</v>
      </c>
      <c r="AC56" t="n">
        <v>154.8493723312058</v>
      </c>
      <c r="AD56" t="n">
        <v>125114.5467238711</v>
      </c>
      <c r="AE56" t="n">
        <v>171187.2424917688</v>
      </c>
      <c r="AF56" t="n">
        <v>7.099904032911308e-06</v>
      </c>
      <c r="AG56" t="n">
        <v>4.594907407407408</v>
      </c>
      <c r="AH56" t="n">
        <v>154849.3723312058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8.3893</v>
      </c>
      <c r="E57" t="n">
        <v>11.92</v>
      </c>
      <c r="F57" t="n">
        <v>8.890000000000001</v>
      </c>
      <c r="G57" t="n">
        <v>76.22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119.56</v>
      </c>
      <c r="Q57" t="n">
        <v>446.3</v>
      </c>
      <c r="R57" t="n">
        <v>36.2</v>
      </c>
      <c r="S57" t="n">
        <v>28.73</v>
      </c>
      <c r="T57" t="n">
        <v>3071.45</v>
      </c>
      <c r="U57" t="n">
        <v>0.79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125.1328088967336</v>
      </c>
      <c r="AB57" t="n">
        <v>171.2122296023496</v>
      </c>
      <c r="AC57" t="n">
        <v>154.8719747070225</v>
      </c>
      <c r="AD57" t="n">
        <v>125132.8088967337</v>
      </c>
      <c r="AE57" t="n">
        <v>171212.2296023496</v>
      </c>
      <c r="AF57" t="n">
        <v>7.09398483895321e-06</v>
      </c>
      <c r="AG57" t="n">
        <v>4.598765432098766</v>
      </c>
      <c r="AH57" t="n">
        <v>154871.9747070225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8.3916</v>
      </c>
      <c r="E58" t="n">
        <v>11.92</v>
      </c>
      <c r="F58" t="n">
        <v>8.890000000000001</v>
      </c>
      <c r="G58" t="n">
        <v>76.19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119.48</v>
      </c>
      <c r="Q58" t="n">
        <v>446.27</v>
      </c>
      <c r="R58" t="n">
        <v>36.13</v>
      </c>
      <c r="S58" t="n">
        <v>28.73</v>
      </c>
      <c r="T58" t="n">
        <v>3033.36</v>
      </c>
      <c r="U58" t="n">
        <v>0.8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125.0965271632027</v>
      </c>
      <c r="AB58" t="n">
        <v>171.1625873338955</v>
      </c>
      <c r="AC58" t="n">
        <v>154.8270702269962</v>
      </c>
      <c r="AD58" t="n">
        <v>125096.5271632027</v>
      </c>
      <c r="AE58" t="n">
        <v>171162.5873338955</v>
      </c>
      <c r="AF58" t="n">
        <v>7.095929716968013e-06</v>
      </c>
      <c r="AG58" t="n">
        <v>4.598765432098766</v>
      </c>
      <c r="AH58" t="n">
        <v>154827.0702269962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8.386699999999999</v>
      </c>
      <c r="E59" t="n">
        <v>11.92</v>
      </c>
      <c r="F59" t="n">
        <v>8.9</v>
      </c>
      <c r="G59" t="n">
        <v>76.25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119.34</v>
      </c>
      <c r="Q59" t="n">
        <v>446.27</v>
      </c>
      <c r="R59" t="n">
        <v>36.35</v>
      </c>
      <c r="S59" t="n">
        <v>28.73</v>
      </c>
      <c r="T59" t="n">
        <v>3146.69</v>
      </c>
      <c r="U59" t="n">
        <v>0.79</v>
      </c>
      <c r="V59" t="n">
        <v>0.92</v>
      </c>
      <c r="W59" t="n">
        <v>0.09</v>
      </c>
      <c r="X59" t="n">
        <v>0.18</v>
      </c>
      <c r="Y59" t="n">
        <v>1</v>
      </c>
      <c r="Z59" t="n">
        <v>10</v>
      </c>
      <c r="AA59" t="n">
        <v>125.0998240551402</v>
      </c>
      <c r="AB59" t="n">
        <v>171.167098286893</v>
      </c>
      <c r="AC59" t="n">
        <v>154.8311506609708</v>
      </c>
      <c r="AD59" t="n">
        <v>125099.8240551402</v>
      </c>
      <c r="AE59" t="n">
        <v>171167.098286893</v>
      </c>
      <c r="AF59" t="n">
        <v>7.091786281197344e-06</v>
      </c>
      <c r="AG59" t="n">
        <v>4.598765432098766</v>
      </c>
      <c r="AH59" t="n">
        <v>154831.1506609708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8.389099999999999</v>
      </c>
      <c r="E60" t="n">
        <v>11.92</v>
      </c>
      <c r="F60" t="n">
        <v>8.890000000000001</v>
      </c>
      <c r="G60" t="n">
        <v>76.22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118.93</v>
      </c>
      <c r="Q60" t="n">
        <v>446.27</v>
      </c>
      <c r="R60" t="n">
        <v>36.22</v>
      </c>
      <c r="S60" t="n">
        <v>28.73</v>
      </c>
      <c r="T60" t="n">
        <v>3082.34</v>
      </c>
      <c r="U60" t="n">
        <v>0.79</v>
      </c>
      <c r="V60" t="n">
        <v>0.92</v>
      </c>
      <c r="W60" t="n">
        <v>0.09</v>
      </c>
      <c r="X60" t="n">
        <v>0.17</v>
      </c>
      <c r="Y60" t="n">
        <v>1</v>
      </c>
      <c r="Z60" t="n">
        <v>10</v>
      </c>
      <c r="AA60" t="n">
        <v>124.9523248353697</v>
      </c>
      <c r="AB60" t="n">
        <v>170.9652833471968</v>
      </c>
      <c r="AC60" t="n">
        <v>154.6485966558701</v>
      </c>
      <c r="AD60" t="n">
        <v>124952.3248353697</v>
      </c>
      <c r="AE60" t="n">
        <v>170965.2833471968</v>
      </c>
      <c r="AF60" t="n">
        <v>7.093815719125835e-06</v>
      </c>
      <c r="AG60" t="n">
        <v>4.598765432098766</v>
      </c>
      <c r="AH60" t="n">
        <v>154648.5966558701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8.3871</v>
      </c>
      <c r="E61" t="n">
        <v>11.92</v>
      </c>
      <c r="F61" t="n">
        <v>8.9</v>
      </c>
      <c r="G61" t="n">
        <v>76.25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118.23</v>
      </c>
      <c r="Q61" t="n">
        <v>446.28</v>
      </c>
      <c r="R61" t="n">
        <v>36.29</v>
      </c>
      <c r="S61" t="n">
        <v>28.73</v>
      </c>
      <c r="T61" t="n">
        <v>3116.04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124.7774259097881</v>
      </c>
      <c r="AB61" t="n">
        <v>170.7259789212201</v>
      </c>
      <c r="AC61" t="n">
        <v>154.4321311084427</v>
      </c>
      <c r="AD61" t="n">
        <v>124777.4259097881</v>
      </c>
      <c r="AE61" t="n">
        <v>170725.9789212201</v>
      </c>
      <c r="AF61" t="n">
        <v>7.092124520852093e-06</v>
      </c>
      <c r="AG61" t="n">
        <v>4.598765432098766</v>
      </c>
      <c r="AH61" t="n">
        <v>154432.1311084427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8.3985</v>
      </c>
      <c r="E62" t="n">
        <v>11.91</v>
      </c>
      <c r="F62" t="n">
        <v>8.880000000000001</v>
      </c>
      <c r="G62" t="n">
        <v>76.11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117.84</v>
      </c>
      <c r="Q62" t="n">
        <v>446.27</v>
      </c>
      <c r="R62" t="n">
        <v>35.77</v>
      </c>
      <c r="S62" t="n">
        <v>28.73</v>
      </c>
      <c r="T62" t="n">
        <v>2856.05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124.5691393005757</v>
      </c>
      <c r="AB62" t="n">
        <v>170.4409919935393</v>
      </c>
      <c r="AC62" t="n">
        <v>154.1743429331579</v>
      </c>
      <c r="AD62" t="n">
        <v>124569.1393005757</v>
      </c>
      <c r="AE62" t="n">
        <v>170440.9919935393</v>
      </c>
      <c r="AF62" t="n">
        <v>7.101764351012425e-06</v>
      </c>
      <c r="AG62" t="n">
        <v>4.594907407407408</v>
      </c>
      <c r="AH62" t="n">
        <v>154174.3429331579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8.3957</v>
      </c>
      <c r="E63" t="n">
        <v>11.91</v>
      </c>
      <c r="F63" t="n">
        <v>8.880000000000001</v>
      </c>
      <c r="G63" t="n">
        <v>76.14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116.82</v>
      </c>
      <c r="Q63" t="n">
        <v>446.27</v>
      </c>
      <c r="R63" t="n">
        <v>35.76</v>
      </c>
      <c r="S63" t="n">
        <v>28.73</v>
      </c>
      <c r="T63" t="n">
        <v>2851.08</v>
      </c>
      <c r="U63" t="n">
        <v>0.8</v>
      </c>
      <c r="V63" t="n">
        <v>0.92</v>
      </c>
      <c r="W63" t="n">
        <v>0.1</v>
      </c>
      <c r="X63" t="n">
        <v>0.16</v>
      </c>
      <c r="Y63" t="n">
        <v>1</v>
      </c>
      <c r="Z63" t="n">
        <v>10</v>
      </c>
      <c r="AA63" t="n">
        <v>124.2911987288485</v>
      </c>
      <c r="AB63" t="n">
        <v>170.0607014414296</v>
      </c>
      <c r="AC63" t="n">
        <v>153.8303467776003</v>
      </c>
      <c r="AD63" t="n">
        <v>124291.1987288485</v>
      </c>
      <c r="AE63" t="n">
        <v>170060.7014414296</v>
      </c>
      <c r="AF63" t="n">
        <v>7.099396673429185e-06</v>
      </c>
      <c r="AG63" t="n">
        <v>4.594907407407408</v>
      </c>
      <c r="AH63" t="n">
        <v>153830.3467776003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8.471399999999999</v>
      </c>
      <c r="E64" t="n">
        <v>11.8</v>
      </c>
      <c r="F64" t="n">
        <v>8.82</v>
      </c>
      <c r="G64" t="n">
        <v>88.22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115.25</v>
      </c>
      <c r="Q64" t="n">
        <v>446.27</v>
      </c>
      <c r="R64" t="n">
        <v>33.83</v>
      </c>
      <c r="S64" t="n">
        <v>28.73</v>
      </c>
      <c r="T64" t="n">
        <v>1890.11</v>
      </c>
      <c r="U64" t="n">
        <v>0.85</v>
      </c>
      <c r="V64" t="n">
        <v>0.92</v>
      </c>
      <c r="W64" t="n">
        <v>0.09</v>
      </c>
      <c r="X64" t="n">
        <v>0.1</v>
      </c>
      <c r="Y64" t="n">
        <v>1</v>
      </c>
      <c r="Z64" t="n">
        <v>10</v>
      </c>
      <c r="AA64" t="n">
        <v>123.3272408965723</v>
      </c>
      <c r="AB64" t="n">
        <v>168.7417718084918</v>
      </c>
      <c r="AC64" t="n">
        <v>152.6372939377003</v>
      </c>
      <c r="AD64" t="n">
        <v>123327.2408965723</v>
      </c>
      <c r="AE64" t="n">
        <v>168741.7718084918</v>
      </c>
      <c r="AF64" t="n">
        <v>7.163408528090331e-06</v>
      </c>
      <c r="AG64" t="n">
        <v>4.55246913580247</v>
      </c>
      <c r="AH64" t="n">
        <v>152637.2939377003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8.450699999999999</v>
      </c>
      <c r="E65" t="n">
        <v>11.83</v>
      </c>
      <c r="F65" t="n">
        <v>8.85</v>
      </c>
      <c r="G65" t="n">
        <v>88.51000000000001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115.7</v>
      </c>
      <c r="Q65" t="n">
        <v>446.27</v>
      </c>
      <c r="R65" t="n">
        <v>34.91</v>
      </c>
      <c r="S65" t="n">
        <v>28.73</v>
      </c>
      <c r="T65" t="n">
        <v>2428.24</v>
      </c>
      <c r="U65" t="n">
        <v>0.82</v>
      </c>
      <c r="V65" t="n">
        <v>0.92</v>
      </c>
      <c r="W65" t="n">
        <v>0.09</v>
      </c>
      <c r="X65" t="n">
        <v>0.13</v>
      </c>
      <c r="Y65" t="n">
        <v>1</v>
      </c>
      <c r="Z65" t="n">
        <v>10</v>
      </c>
      <c r="AA65" t="n">
        <v>123.6159529536493</v>
      </c>
      <c r="AB65" t="n">
        <v>169.1368003820614</v>
      </c>
      <c r="AC65" t="n">
        <v>152.9946215386346</v>
      </c>
      <c r="AD65" t="n">
        <v>123615.9529536493</v>
      </c>
      <c r="AE65" t="n">
        <v>169136.8003820614</v>
      </c>
      <c r="AF65" t="n">
        <v>7.145904625957098e-06</v>
      </c>
      <c r="AG65" t="n">
        <v>4.564043209876544</v>
      </c>
      <c r="AH65" t="n">
        <v>152994.6215386346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8.4278</v>
      </c>
      <c r="E66" t="n">
        <v>11.87</v>
      </c>
      <c r="F66" t="n">
        <v>8.880000000000001</v>
      </c>
      <c r="G66" t="n">
        <v>88.83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116.31</v>
      </c>
      <c r="Q66" t="n">
        <v>446.27</v>
      </c>
      <c r="R66" t="n">
        <v>36.06</v>
      </c>
      <c r="S66" t="n">
        <v>28.73</v>
      </c>
      <c r="T66" t="n">
        <v>3002.83</v>
      </c>
      <c r="U66" t="n">
        <v>0.8</v>
      </c>
      <c r="V66" t="n">
        <v>0.92</v>
      </c>
      <c r="W66" t="n">
        <v>0.09</v>
      </c>
      <c r="X66" t="n">
        <v>0.16</v>
      </c>
      <c r="Y66" t="n">
        <v>1</v>
      </c>
      <c r="Z66" t="n">
        <v>10</v>
      </c>
      <c r="AA66" t="n">
        <v>123.9642748303816</v>
      </c>
      <c r="AB66" t="n">
        <v>169.6133897406828</v>
      </c>
      <c r="AC66" t="n">
        <v>153.4257258777668</v>
      </c>
      <c r="AD66" t="n">
        <v>123964.2748303816</v>
      </c>
      <c r="AE66" t="n">
        <v>169613.3897406828</v>
      </c>
      <c r="AF66" t="n">
        <v>7.126540405722748e-06</v>
      </c>
      <c r="AG66" t="n">
        <v>4.579475308641975</v>
      </c>
      <c r="AH66" t="n">
        <v>153425.7258777668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8.4483</v>
      </c>
      <c r="E67" t="n">
        <v>11.84</v>
      </c>
      <c r="F67" t="n">
        <v>8.85</v>
      </c>
      <c r="G67" t="n">
        <v>88.54000000000001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116.11</v>
      </c>
      <c r="Q67" t="n">
        <v>446.29</v>
      </c>
      <c r="R67" t="n">
        <v>34.92</v>
      </c>
      <c r="S67" t="n">
        <v>28.73</v>
      </c>
      <c r="T67" t="n">
        <v>2436.36</v>
      </c>
      <c r="U67" t="n">
        <v>0.82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123.7466064630854</v>
      </c>
      <c r="AB67" t="n">
        <v>169.3155662776977</v>
      </c>
      <c r="AC67" t="n">
        <v>153.156326268091</v>
      </c>
      <c r="AD67" t="n">
        <v>123746.6064630854</v>
      </c>
      <c r="AE67" t="n">
        <v>169315.5662776977</v>
      </c>
      <c r="AF67" t="n">
        <v>7.143875188028608e-06</v>
      </c>
      <c r="AG67" t="n">
        <v>4.567901234567902</v>
      </c>
      <c r="AH67" t="n">
        <v>153156.326268091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8.440799999999999</v>
      </c>
      <c r="E68" t="n">
        <v>11.85</v>
      </c>
      <c r="F68" t="n">
        <v>8.869999999999999</v>
      </c>
      <c r="G68" t="n">
        <v>88.65000000000001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115.86</v>
      </c>
      <c r="Q68" t="n">
        <v>446.3</v>
      </c>
      <c r="R68" t="n">
        <v>35.37</v>
      </c>
      <c r="S68" t="n">
        <v>28.73</v>
      </c>
      <c r="T68" t="n">
        <v>2661.43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123.7474178367207</v>
      </c>
      <c r="AB68" t="n">
        <v>169.3166764349008</v>
      </c>
      <c r="AC68" t="n">
        <v>153.1573304734488</v>
      </c>
      <c r="AD68" t="n">
        <v>123747.4178367207</v>
      </c>
      <c r="AE68" t="n">
        <v>169316.6764349008</v>
      </c>
      <c r="AF68" t="n">
        <v>7.137533194502073e-06</v>
      </c>
      <c r="AG68" t="n">
        <v>4.57175925925926</v>
      </c>
      <c r="AH68" t="n">
        <v>153157.3304734488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8.442</v>
      </c>
      <c r="E69" t="n">
        <v>11.85</v>
      </c>
      <c r="F69" t="n">
        <v>8.859999999999999</v>
      </c>
      <c r="G69" t="n">
        <v>88.63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116.16</v>
      </c>
      <c r="Q69" t="n">
        <v>446.27</v>
      </c>
      <c r="R69" t="n">
        <v>35.24</v>
      </c>
      <c r="S69" t="n">
        <v>28.73</v>
      </c>
      <c r="T69" t="n">
        <v>2595.07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123.8113049745248</v>
      </c>
      <c r="AB69" t="n">
        <v>169.4040896353459</v>
      </c>
      <c r="AC69" t="n">
        <v>153.2364010807286</v>
      </c>
      <c r="AD69" t="n">
        <v>123811.3049745248</v>
      </c>
      <c r="AE69" t="n">
        <v>169404.0896353459</v>
      </c>
      <c r="AF69" t="n">
        <v>7.13854791346632e-06</v>
      </c>
      <c r="AG69" t="n">
        <v>4.57175925925926</v>
      </c>
      <c r="AH69" t="n">
        <v>153236.4010807286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8.4434</v>
      </c>
      <c r="E70" t="n">
        <v>11.84</v>
      </c>
      <c r="F70" t="n">
        <v>8.859999999999999</v>
      </c>
      <c r="G70" t="n">
        <v>88.61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115.92</v>
      </c>
      <c r="Q70" t="n">
        <v>446.27</v>
      </c>
      <c r="R70" t="n">
        <v>35.18</v>
      </c>
      <c r="S70" t="n">
        <v>28.73</v>
      </c>
      <c r="T70" t="n">
        <v>2565.97</v>
      </c>
      <c r="U70" t="n">
        <v>0.82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123.7347750941561</v>
      </c>
      <c r="AB70" t="n">
        <v>169.2993780767656</v>
      </c>
      <c r="AC70" t="n">
        <v>153.1416830463356</v>
      </c>
      <c r="AD70" t="n">
        <v>123734.7750941562</v>
      </c>
      <c r="AE70" t="n">
        <v>169299.3780767656</v>
      </c>
      <c r="AF70" t="n">
        <v>7.139731752257939e-06</v>
      </c>
      <c r="AG70" t="n">
        <v>4.567901234567902</v>
      </c>
      <c r="AH70" t="n">
        <v>153141.6830463356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8.442</v>
      </c>
      <c r="E71" t="n">
        <v>11.85</v>
      </c>
      <c r="F71" t="n">
        <v>8.859999999999999</v>
      </c>
      <c r="G71" t="n">
        <v>88.63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116</v>
      </c>
      <c r="Q71" t="n">
        <v>446.27</v>
      </c>
      <c r="R71" t="n">
        <v>35.31</v>
      </c>
      <c r="S71" t="n">
        <v>28.73</v>
      </c>
      <c r="T71" t="n">
        <v>2629.74</v>
      </c>
      <c r="U71" t="n">
        <v>0.8100000000000001</v>
      </c>
      <c r="V71" t="n">
        <v>0.92</v>
      </c>
      <c r="W71" t="n">
        <v>0.09</v>
      </c>
      <c r="X71" t="n">
        <v>0.14</v>
      </c>
      <c r="Y71" t="n">
        <v>1</v>
      </c>
      <c r="Z71" t="n">
        <v>10</v>
      </c>
      <c r="AA71" t="n">
        <v>123.7654646854562</v>
      </c>
      <c r="AB71" t="n">
        <v>169.3413689295114</v>
      </c>
      <c r="AC71" t="n">
        <v>153.1796663510299</v>
      </c>
      <c r="AD71" t="n">
        <v>123765.4646854562</v>
      </c>
      <c r="AE71" t="n">
        <v>169341.3689295115</v>
      </c>
      <c r="AF71" t="n">
        <v>7.13854791346632e-06</v>
      </c>
      <c r="AG71" t="n">
        <v>4.57175925925926</v>
      </c>
      <c r="AH71" t="n">
        <v>153179.6663510299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8.450100000000001</v>
      </c>
      <c r="E72" t="n">
        <v>11.83</v>
      </c>
      <c r="F72" t="n">
        <v>8.85</v>
      </c>
      <c r="G72" t="n">
        <v>88.52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114.93</v>
      </c>
      <c r="Q72" t="n">
        <v>446.29</v>
      </c>
      <c r="R72" t="n">
        <v>34.84</v>
      </c>
      <c r="S72" t="n">
        <v>28.73</v>
      </c>
      <c r="T72" t="n">
        <v>2394.6</v>
      </c>
      <c r="U72" t="n">
        <v>0.82</v>
      </c>
      <c r="V72" t="n">
        <v>0.92</v>
      </c>
      <c r="W72" t="n">
        <v>0.09</v>
      </c>
      <c r="X72" t="n">
        <v>0.13</v>
      </c>
      <c r="Y72" t="n">
        <v>1</v>
      </c>
      <c r="Z72" t="n">
        <v>10</v>
      </c>
      <c r="AA72" t="n">
        <v>123.3988761629709</v>
      </c>
      <c r="AB72" t="n">
        <v>168.8397863403032</v>
      </c>
      <c r="AC72" t="n">
        <v>152.7259541001599</v>
      </c>
      <c r="AD72" t="n">
        <v>123398.8761629709</v>
      </c>
      <c r="AE72" t="n">
        <v>168839.7863403032</v>
      </c>
      <c r="AF72" t="n">
        <v>7.145397266474978e-06</v>
      </c>
      <c r="AG72" t="n">
        <v>4.564043209876544</v>
      </c>
      <c r="AH72" t="n">
        <v>152725.9541001599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8.448499999999999</v>
      </c>
      <c r="E73" t="n">
        <v>11.84</v>
      </c>
      <c r="F73" t="n">
        <v>8.85</v>
      </c>
      <c r="G73" t="n">
        <v>88.54000000000001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113.91</v>
      </c>
      <c r="Q73" t="n">
        <v>446.27</v>
      </c>
      <c r="R73" t="n">
        <v>34.9</v>
      </c>
      <c r="S73" t="n">
        <v>28.73</v>
      </c>
      <c r="T73" t="n">
        <v>2424.19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123.1156780765751</v>
      </c>
      <c r="AB73" t="n">
        <v>168.4523022246788</v>
      </c>
      <c r="AC73" t="n">
        <v>152.3754509246933</v>
      </c>
      <c r="AD73" t="n">
        <v>123115.6780765751</v>
      </c>
      <c r="AE73" t="n">
        <v>168452.3022246788</v>
      </c>
      <c r="AF73" t="n">
        <v>7.144044307855981e-06</v>
      </c>
      <c r="AG73" t="n">
        <v>4.567901234567902</v>
      </c>
      <c r="AH73" t="n">
        <v>152375.4509246933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8.463200000000001</v>
      </c>
      <c r="E74" t="n">
        <v>11.82</v>
      </c>
      <c r="F74" t="n">
        <v>8.83</v>
      </c>
      <c r="G74" t="n">
        <v>88.34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112.04</v>
      </c>
      <c r="Q74" t="n">
        <v>446.27</v>
      </c>
      <c r="R74" t="n">
        <v>34.3</v>
      </c>
      <c r="S74" t="n">
        <v>28.73</v>
      </c>
      <c r="T74" t="n">
        <v>2122.55</v>
      </c>
      <c r="U74" t="n">
        <v>0.84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122.4702352445331</v>
      </c>
      <c r="AB74" t="n">
        <v>167.5691788669514</v>
      </c>
      <c r="AC74" t="n">
        <v>151.5766116207556</v>
      </c>
      <c r="AD74" t="n">
        <v>122470.2352445331</v>
      </c>
      <c r="AE74" t="n">
        <v>167569.1788669514</v>
      </c>
      <c r="AF74" t="n">
        <v>7.156474615167989e-06</v>
      </c>
      <c r="AG74" t="n">
        <v>4.560185185185186</v>
      </c>
      <c r="AH74" t="n">
        <v>151576.6116207556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8.439</v>
      </c>
      <c r="E75" t="n">
        <v>11.85</v>
      </c>
      <c r="F75" t="n">
        <v>8.869999999999999</v>
      </c>
      <c r="G75" t="n">
        <v>88.67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111.41</v>
      </c>
      <c r="Q75" t="n">
        <v>446.27</v>
      </c>
      <c r="R75" t="n">
        <v>35.51</v>
      </c>
      <c r="S75" t="n">
        <v>28.73</v>
      </c>
      <c r="T75" t="n">
        <v>2729.4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122.4820271045029</v>
      </c>
      <c r="AB75" t="n">
        <v>167.5853130099821</v>
      </c>
      <c r="AC75" t="n">
        <v>151.5912059438199</v>
      </c>
      <c r="AD75" t="n">
        <v>122482.0271045029</v>
      </c>
      <c r="AE75" t="n">
        <v>167585.3130099821</v>
      </c>
      <c r="AF75" t="n">
        <v>7.136011116055706e-06</v>
      </c>
      <c r="AG75" t="n">
        <v>4.57175925925926</v>
      </c>
      <c r="AH75" t="n">
        <v>151591.20594382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8.431100000000001</v>
      </c>
      <c r="E76" t="n">
        <v>11.86</v>
      </c>
      <c r="F76" t="n">
        <v>8.880000000000001</v>
      </c>
      <c r="G76" t="n">
        <v>88.79000000000001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110.17</v>
      </c>
      <c r="Q76" t="n">
        <v>446.27</v>
      </c>
      <c r="R76" t="n">
        <v>35.84</v>
      </c>
      <c r="S76" t="n">
        <v>28.73</v>
      </c>
      <c r="T76" t="n">
        <v>2892.83</v>
      </c>
      <c r="U76" t="n">
        <v>0.8</v>
      </c>
      <c r="V76" t="n">
        <v>0.92</v>
      </c>
      <c r="W76" t="n">
        <v>0.09</v>
      </c>
      <c r="X76" t="n">
        <v>0.16</v>
      </c>
      <c r="Y76" t="n">
        <v>1</v>
      </c>
      <c r="Z76" t="n">
        <v>10</v>
      </c>
      <c r="AA76" t="n">
        <v>122.1844522879508</v>
      </c>
      <c r="AB76" t="n">
        <v>167.1781580179015</v>
      </c>
      <c r="AC76" t="n">
        <v>151.2229092527377</v>
      </c>
      <c r="AD76" t="n">
        <v>122184.4522879508</v>
      </c>
      <c r="AE76" t="n">
        <v>167178.1580179015</v>
      </c>
      <c r="AF76" t="n">
        <v>7.129330882874425e-06</v>
      </c>
      <c r="AG76" t="n">
        <v>4.575617283950617</v>
      </c>
      <c r="AH76" t="n">
        <v>151222.9092527377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8.499599999999999</v>
      </c>
      <c r="E77" t="n">
        <v>11.77</v>
      </c>
      <c r="F77" t="n">
        <v>8.83</v>
      </c>
      <c r="G77" t="n">
        <v>105.94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109.24</v>
      </c>
      <c r="Q77" t="n">
        <v>446.3</v>
      </c>
      <c r="R77" t="n">
        <v>34.09</v>
      </c>
      <c r="S77" t="n">
        <v>28.73</v>
      </c>
      <c r="T77" t="n">
        <v>2027.21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121.4782453550647</v>
      </c>
      <c r="AB77" t="n">
        <v>166.2118945366761</v>
      </c>
      <c r="AC77" t="n">
        <v>150.3488646020008</v>
      </c>
      <c r="AD77" t="n">
        <v>121478.2453550647</v>
      </c>
      <c r="AE77" t="n">
        <v>166211.8945366761</v>
      </c>
      <c r="AF77" t="n">
        <v>7.187254423750097e-06</v>
      </c>
      <c r="AG77" t="n">
        <v>4.540895061728396</v>
      </c>
      <c r="AH77" t="n">
        <v>150348.8646020008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8.4964</v>
      </c>
      <c r="E78" t="n">
        <v>11.77</v>
      </c>
      <c r="F78" t="n">
        <v>8.83</v>
      </c>
      <c r="G78" t="n">
        <v>106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109.43</v>
      </c>
      <c r="Q78" t="n">
        <v>446.27</v>
      </c>
      <c r="R78" t="n">
        <v>34.32</v>
      </c>
      <c r="S78" t="n">
        <v>28.73</v>
      </c>
      <c r="T78" t="n">
        <v>2137.94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121.5491273188968</v>
      </c>
      <c r="AB78" t="n">
        <v>166.3088783666826</v>
      </c>
      <c r="AC78" t="n">
        <v>150.4365924313893</v>
      </c>
      <c r="AD78" t="n">
        <v>121549.1273188967</v>
      </c>
      <c r="AE78" t="n">
        <v>166308.8783666826</v>
      </c>
      <c r="AF78" t="n">
        <v>7.184548506512111e-06</v>
      </c>
      <c r="AG78" t="n">
        <v>4.540895061728396</v>
      </c>
      <c r="AH78" t="n">
        <v>150436.5924313893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8.500400000000001</v>
      </c>
      <c r="E79" t="n">
        <v>11.76</v>
      </c>
      <c r="F79" t="n">
        <v>8.83</v>
      </c>
      <c r="G79" t="n">
        <v>105.93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109.1</v>
      </c>
      <c r="Q79" t="n">
        <v>446.27</v>
      </c>
      <c r="R79" t="n">
        <v>34.07</v>
      </c>
      <c r="S79" t="n">
        <v>28.73</v>
      </c>
      <c r="T79" t="n">
        <v>2016.62</v>
      </c>
      <c r="U79" t="n">
        <v>0.84</v>
      </c>
      <c r="V79" t="n">
        <v>0.92</v>
      </c>
      <c r="W79" t="n">
        <v>0.09</v>
      </c>
      <c r="X79" t="n">
        <v>0.11</v>
      </c>
      <c r="Y79" t="n">
        <v>1</v>
      </c>
      <c r="Z79" t="n">
        <v>10</v>
      </c>
      <c r="AA79" t="n">
        <v>121.4342138574076</v>
      </c>
      <c r="AB79" t="n">
        <v>166.1516486990491</v>
      </c>
      <c r="AC79" t="n">
        <v>150.2943685425614</v>
      </c>
      <c r="AD79" t="n">
        <v>121434.2138574076</v>
      </c>
      <c r="AE79" t="n">
        <v>166151.6486990491</v>
      </c>
      <c r="AF79" t="n">
        <v>7.187930903059595e-06</v>
      </c>
      <c r="AG79" t="n">
        <v>4.537037037037037</v>
      </c>
      <c r="AH79" t="n">
        <v>150294.3685425614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8.4994</v>
      </c>
      <c r="E80" t="n">
        <v>11.77</v>
      </c>
      <c r="F80" t="n">
        <v>8.83</v>
      </c>
      <c r="G80" t="n">
        <v>105.95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1</v>
      </c>
      <c r="N80" t="n">
        <v>69.48999999999999</v>
      </c>
      <c r="O80" t="n">
        <v>33252.37</v>
      </c>
      <c r="P80" t="n">
        <v>109.34</v>
      </c>
      <c r="Q80" t="n">
        <v>446.27</v>
      </c>
      <c r="R80" t="n">
        <v>34.01</v>
      </c>
      <c r="S80" t="n">
        <v>28.73</v>
      </c>
      <c r="T80" t="n">
        <v>1983.51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121.5077513757308</v>
      </c>
      <c r="AB80" t="n">
        <v>166.2522659758652</v>
      </c>
      <c r="AC80" t="n">
        <v>150.3853830476955</v>
      </c>
      <c r="AD80" t="n">
        <v>121507.7513757308</v>
      </c>
      <c r="AE80" t="n">
        <v>166252.2659758652</v>
      </c>
      <c r="AF80" t="n">
        <v>7.187085303922723e-06</v>
      </c>
      <c r="AG80" t="n">
        <v>4.540895061728396</v>
      </c>
      <c r="AH80" t="n">
        <v>150385.3830476954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8.4976</v>
      </c>
      <c r="E81" t="n">
        <v>11.77</v>
      </c>
      <c r="F81" t="n">
        <v>8.83</v>
      </c>
      <c r="G81" t="n">
        <v>105.98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109.67</v>
      </c>
      <c r="Q81" t="n">
        <v>446.27</v>
      </c>
      <c r="R81" t="n">
        <v>34.22</v>
      </c>
      <c r="S81" t="n">
        <v>28.73</v>
      </c>
      <c r="T81" t="n">
        <v>2091.19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121.6111305481625</v>
      </c>
      <c r="AB81" t="n">
        <v>166.3937139203534</v>
      </c>
      <c r="AC81" t="n">
        <v>150.5133313988852</v>
      </c>
      <c r="AD81" t="n">
        <v>121611.1305481625</v>
      </c>
      <c r="AE81" t="n">
        <v>166393.7139203534</v>
      </c>
      <c r="AF81" t="n">
        <v>7.185563225476356e-06</v>
      </c>
      <c r="AG81" t="n">
        <v>4.540895061728396</v>
      </c>
      <c r="AH81" t="n">
        <v>150513.3313988852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8.491400000000001</v>
      </c>
      <c r="E82" t="n">
        <v>11.78</v>
      </c>
      <c r="F82" t="n">
        <v>8.84</v>
      </c>
      <c r="G82" t="n">
        <v>106.08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1</v>
      </c>
      <c r="N82" t="n">
        <v>69.94</v>
      </c>
      <c r="O82" t="n">
        <v>33369.33</v>
      </c>
      <c r="P82" t="n">
        <v>110.04</v>
      </c>
      <c r="Q82" t="n">
        <v>446.27</v>
      </c>
      <c r="R82" t="n">
        <v>34.47</v>
      </c>
      <c r="S82" t="n">
        <v>28.73</v>
      </c>
      <c r="T82" t="n">
        <v>2212.89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121.7644887887349</v>
      </c>
      <c r="AB82" t="n">
        <v>166.6035454307925</v>
      </c>
      <c r="AC82" t="n">
        <v>150.7031368844684</v>
      </c>
      <c r="AD82" t="n">
        <v>121764.4887887349</v>
      </c>
      <c r="AE82" t="n">
        <v>166603.5454307925</v>
      </c>
      <c r="AF82" t="n">
        <v>7.180320510827757e-06</v>
      </c>
      <c r="AG82" t="n">
        <v>4.544753086419753</v>
      </c>
      <c r="AH82" t="n">
        <v>150703.1368844684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8.4856</v>
      </c>
      <c r="E83" t="n">
        <v>11.78</v>
      </c>
      <c r="F83" t="n">
        <v>8.85</v>
      </c>
      <c r="G83" t="n">
        <v>106.18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0</v>
      </c>
      <c r="N83" t="n">
        <v>70.16</v>
      </c>
      <c r="O83" t="n">
        <v>33427.94</v>
      </c>
      <c r="P83" t="n">
        <v>110.26</v>
      </c>
      <c r="Q83" t="n">
        <v>446.27</v>
      </c>
      <c r="R83" t="n">
        <v>34.67</v>
      </c>
      <c r="S83" t="n">
        <v>28.73</v>
      </c>
      <c r="T83" t="n">
        <v>2315.85</v>
      </c>
      <c r="U83" t="n">
        <v>0.83</v>
      </c>
      <c r="V83" t="n">
        <v>0.92</v>
      </c>
      <c r="W83" t="n">
        <v>0.09</v>
      </c>
      <c r="X83" t="n">
        <v>0.13</v>
      </c>
      <c r="Y83" t="n">
        <v>1</v>
      </c>
      <c r="Z83" t="n">
        <v>10</v>
      </c>
      <c r="AA83" t="n">
        <v>121.8731938839802</v>
      </c>
      <c r="AB83" t="n">
        <v>166.7522805378374</v>
      </c>
      <c r="AC83" t="n">
        <v>150.837676921648</v>
      </c>
      <c r="AD83" t="n">
        <v>121873.1938839802</v>
      </c>
      <c r="AE83" t="n">
        <v>166752.2805378374</v>
      </c>
      <c r="AF83" t="n">
        <v>7.175416035833903e-06</v>
      </c>
      <c r="AG83" t="n">
        <v>4.544753086419753</v>
      </c>
      <c r="AH83" t="n">
        <v>150837.676921648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3.6567</v>
      </c>
      <c r="E2" t="n">
        <v>27.35</v>
      </c>
      <c r="F2" t="n">
        <v>14.37</v>
      </c>
      <c r="G2" t="n">
        <v>4.64</v>
      </c>
      <c r="H2" t="n">
        <v>0.06</v>
      </c>
      <c r="I2" t="n">
        <v>186</v>
      </c>
      <c r="J2" t="n">
        <v>285.18</v>
      </c>
      <c r="K2" t="n">
        <v>61.2</v>
      </c>
      <c r="L2" t="n">
        <v>1</v>
      </c>
      <c r="M2" t="n">
        <v>184</v>
      </c>
      <c r="N2" t="n">
        <v>77.98</v>
      </c>
      <c r="O2" t="n">
        <v>35406.83</v>
      </c>
      <c r="P2" t="n">
        <v>254.11</v>
      </c>
      <c r="Q2" t="n">
        <v>446.52</v>
      </c>
      <c r="R2" t="n">
        <v>215.95</v>
      </c>
      <c r="S2" t="n">
        <v>28.73</v>
      </c>
      <c r="T2" t="n">
        <v>92049.17999999999</v>
      </c>
      <c r="U2" t="n">
        <v>0.13</v>
      </c>
      <c r="V2" t="n">
        <v>0.57</v>
      </c>
      <c r="W2" t="n">
        <v>0.38</v>
      </c>
      <c r="X2" t="n">
        <v>5.65</v>
      </c>
      <c r="Y2" t="n">
        <v>1</v>
      </c>
      <c r="Z2" t="n">
        <v>10</v>
      </c>
      <c r="AA2" t="n">
        <v>402.0769971774953</v>
      </c>
      <c r="AB2" t="n">
        <v>550.1394859234531</v>
      </c>
      <c r="AC2" t="n">
        <v>497.6349455125359</v>
      </c>
      <c r="AD2" t="n">
        <v>402076.9971774953</v>
      </c>
      <c r="AE2" t="n">
        <v>550139.4859234531</v>
      </c>
      <c r="AF2" t="n">
        <v>2.935805296817407e-06</v>
      </c>
      <c r="AG2" t="n">
        <v>10.5516975308642</v>
      </c>
      <c r="AH2" t="n">
        <v>497634.9455125359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4.4374</v>
      </c>
      <c r="E3" t="n">
        <v>22.54</v>
      </c>
      <c r="F3" t="n">
        <v>12.58</v>
      </c>
      <c r="G3" t="n">
        <v>5.81</v>
      </c>
      <c r="H3" t="n">
        <v>0.08</v>
      </c>
      <c r="I3" t="n">
        <v>130</v>
      </c>
      <c r="J3" t="n">
        <v>285.68</v>
      </c>
      <c r="K3" t="n">
        <v>61.2</v>
      </c>
      <c r="L3" t="n">
        <v>1.25</v>
      </c>
      <c r="M3" t="n">
        <v>128</v>
      </c>
      <c r="N3" t="n">
        <v>78.23999999999999</v>
      </c>
      <c r="O3" t="n">
        <v>35468.6</v>
      </c>
      <c r="P3" t="n">
        <v>221.93</v>
      </c>
      <c r="Q3" t="n">
        <v>446.5</v>
      </c>
      <c r="R3" t="n">
        <v>156.87</v>
      </c>
      <c r="S3" t="n">
        <v>28.73</v>
      </c>
      <c r="T3" t="n">
        <v>62790.85</v>
      </c>
      <c r="U3" t="n">
        <v>0.18</v>
      </c>
      <c r="V3" t="n">
        <v>0.65</v>
      </c>
      <c r="W3" t="n">
        <v>0.29</v>
      </c>
      <c r="X3" t="n">
        <v>3.86</v>
      </c>
      <c r="Y3" t="n">
        <v>1</v>
      </c>
      <c r="Z3" t="n">
        <v>10</v>
      </c>
      <c r="AA3" t="n">
        <v>317.2154906288197</v>
      </c>
      <c r="AB3" t="n">
        <v>434.0282288381122</v>
      </c>
      <c r="AC3" t="n">
        <v>392.605183840247</v>
      </c>
      <c r="AD3" t="n">
        <v>317215.4906288197</v>
      </c>
      <c r="AE3" t="n">
        <v>434028.2288381121</v>
      </c>
      <c r="AF3" t="n">
        <v>3.562595352120097e-06</v>
      </c>
      <c r="AG3" t="n">
        <v>8.695987654320987</v>
      </c>
      <c r="AH3" t="n">
        <v>392605.183840247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5.0054</v>
      </c>
      <c r="E4" t="n">
        <v>19.98</v>
      </c>
      <c r="F4" t="n">
        <v>11.64</v>
      </c>
      <c r="G4" t="n">
        <v>6.98</v>
      </c>
      <c r="H4" t="n">
        <v>0.09</v>
      </c>
      <c r="I4" t="n">
        <v>100</v>
      </c>
      <c r="J4" t="n">
        <v>286.19</v>
      </c>
      <c r="K4" t="n">
        <v>61.2</v>
      </c>
      <c r="L4" t="n">
        <v>1.5</v>
      </c>
      <c r="M4" t="n">
        <v>98</v>
      </c>
      <c r="N4" t="n">
        <v>78.48999999999999</v>
      </c>
      <c r="O4" t="n">
        <v>35530.47</v>
      </c>
      <c r="P4" t="n">
        <v>205.01</v>
      </c>
      <c r="Q4" t="n">
        <v>446.42</v>
      </c>
      <c r="R4" t="n">
        <v>126.06</v>
      </c>
      <c r="S4" t="n">
        <v>28.73</v>
      </c>
      <c r="T4" t="n">
        <v>47535.62</v>
      </c>
      <c r="U4" t="n">
        <v>0.23</v>
      </c>
      <c r="V4" t="n">
        <v>0.7</v>
      </c>
      <c r="W4" t="n">
        <v>0.24</v>
      </c>
      <c r="X4" t="n">
        <v>2.92</v>
      </c>
      <c r="Y4" t="n">
        <v>1</v>
      </c>
      <c r="Z4" t="n">
        <v>10</v>
      </c>
      <c r="AA4" t="n">
        <v>266.1167859522156</v>
      </c>
      <c r="AB4" t="n">
        <v>364.1127267838338</v>
      </c>
      <c r="AC4" t="n">
        <v>329.3623191750057</v>
      </c>
      <c r="AD4" t="n">
        <v>266116.7859522156</v>
      </c>
      <c r="AE4" t="n">
        <v>364112.7267838338</v>
      </c>
      <c r="AF4" t="n">
        <v>4.018617833754437e-06</v>
      </c>
      <c r="AG4" t="n">
        <v>7.708333333333333</v>
      </c>
      <c r="AH4" t="n">
        <v>329362.3191750057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5.4183</v>
      </c>
      <c r="E5" t="n">
        <v>18.46</v>
      </c>
      <c r="F5" t="n">
        <v>11.09</v>
      </c>
      <c r="G5" t="n">
        <v>8.109999999999999</v>
      </c>
      <c r="H5" t="n">
        <v>0.11</v>
      </c>
      <c r="I5" t="n">
        <v>82</v>
      </c>
      <c r="J5" t="n">
        <v>286.69</v>
      </c>
      <c r="K5" t="n">
        <v>61.2</v>
      </c>
      <c r="L5" t="n">
        <v>1.75</v>
      </c>
      <c r="M5" t="n">
        <v>80</v>
      </c>
      <c r="N5" t="n">
        <v>78.73999999999999</v>
      </c>
      <c r="O5" t="n">
        <v>35592.57</v>
      </c>
      <c r="P5" t="n">
        <v>194.96</v>
      </c>
      <c r="Q5" t="n">
        <v>446.33</v>
      </c>
      <c r="R5" t="n">
        <v>108.01</v>
      </c>
      <c r="S5" t="n">
        <v>28.73</v>
      </c>
      <c r="T5" t="n">
        <v>38600.6</v>
      </c>
      <c r="U5" t="n">
        <v>0.27</v>
      </c>
      <c r="V5" t="n">
        <v>0.73</v>
      </c>
      <c r="W5" t="n">
        <v>0.21</v>
      </c>
      <c r="X5" t="n">
        <v>2.37</v>
      </c>
      <c r="Y5" t="n">
        <v>1</v>
      </c>
      <c r="Z5" t="n">
        <v>10</v>
      </c>
      <c r="AA5" t="n">
        <v>239.147213164855</v>
      </c>
      <c r="AB5" t="n">
        <v>327.2117674824345</v>
      </c>
      <c r="AC5" t="n">
        <v>295.9831356386081</v>
      </c>
      <c r="AD5" t="n">
        <v>239147.213164855</v>
      </c>
      <c r="AE5" t="n">
        <v>327211.7674824345</v>
      </c>
      <c r="AF5" t="n">
        <v>4.350117275069259e-06</v>
      </c>
      <c r="AG5" t="n">
        <v>7.121913580246915</v>
      </c>
      <c r="AH5" t="n">
        <v>295983.1356386081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5.7572</v>
      </c>
      <c r="E6" t="n">
        <v>17.37</v>
      </c>
      <c r="F6" t="n">
        <v>10.7</v>
      </c>
      <c r="G6" t="n">
        <v>9.31</v>
      </c>
      <c r="H6" t="n">
        <v>0.12</v>
      </c>
      <c r="I6" t="n">
        <v>69</v>
      </c>
      <c r="J6" t="n">
        <v>287.19</v>
      </c>
      <c r="K6" t="n">
        <v>61.2</v>
      </c>
      <c r="L6" t="n">
        <v>2</v>
      </c>
      <c r="M6" t="n">
        <v>67</v>
      </c>
      <c r="N6" t="n">
        <v>78.98999999999999</v>
      </c>
      <c r="O6" t="n">
        <v>35654.65</v>
      </c>
      <c r="P6" t="n">
        <v>187.89</v>
      </c>
      <c r="Q6" t="n">
        <v>446.33</v>
      </c>
      <c r="R6" t="n">
        <v>95.39</v>
      </c>
      <c r="S6" t="n">
        <v>28.73</v>
      </c>
      <c r="T6" t="n">
        <v>32353.2</v>
      </c>
      <c r="U6" t="n">
        <v>0.3</v>
      </c>
      <c r="V6" t="n">
        <v>0.76</v>
      </c>
      <c r="W6" t="n">
        <v>0.19</v>
      </c>
      <c r="X6" t="n">
        <v>1.98</v>
      </c>
      <c r="Y6" t="n">
        <v>1</v>
      </c>
      <c r="Z6" t="n">
        <v>10</v>
      </c>
      <c r="AA6" t="n">
        <v>228.2420403675011</v>
      </c>
      <c r="AB6" t="n">
        <v>312.290828958833</v>
      </c>
      <c r="AC6" t="n">
        <v>282.4862305460258</v>
      </c>
      <c r="AD6" t="n">
        <v>228242.0403675011</v>
      </c>
      <c r="AE6" t="n">
        <v>312290.828958833</v>
      </c>
      <c r="AF6" t="n">
        <v>4.622205336734535e-06</v>
      </c>
      <c r="AG6" t="n">
        <v>6.701388888888889</v>
      </c>
      <c r="AH6" t="n">
        <v>282486.2305460257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6.0178</v>
      </c>
      <c r="E7" t="n">
        <v>16.62</v>
      </c>
      <c r="F7" t="n">
        <v>10.44</v>
      </c>
      <c r="G7" t="n">
        <v>10.44</v>
      </c>
      <c r="H7" t="n">
        <v>0.14</v>
      </c>
      <c r="I7" t="n">
        <v>60</v>
      </c>
      <c r="J7" t="n">
        <v>287.7</v>
      </c>
      <c r="K7" t="n">
        <v>61.2</v>
      </c>
      <c r="L7" t="n">
        <v>2.25</v>
      </c>
      <c r="M7" t="n">
        <v>58</v>
      </c>
      <c r="N7" t="n">
        <v>79.25</v>
      </c>
      <c r="O7" t="n">
        <v>35716.83</v>
      </c>
      <c r="P7" t="n">
        <v>182.95</v>
      </c>
      <c r="Q7" t="n">
        <v>446.34</v>
      </c>
      <c r="R7" t="n">
        <v>86.53</v>
      </c>
      <c r="S7" t="n">
        <v>28.73</v>
      </c>
      <c r="T7" t="n">
        <v>27967.55</v>
      </c>
      <c r="U7" t="n">
        <v>0.33</v>
      </c>
      <c r="V7" t="n">
        <v>0.78</v>
      </c>
      <c r="W7" t="n">
        <v>0.18</v>
      </c>
      <c r="X7" t="n">
        <v>1.71</v>
      </c>
      <c r="Y7" t="n">
        <v>1</v>
      </c>
      <c r="Z7" t="n">
        <v>10</v>
      </c>
      <c r="AA7" t="n">
        <v>210.0796569778818</v>
      </c>
      <c r="AB7" t="n">
        <v>287.4402547373639</v>
      </c>
      <c r="AC7" t="n">
        <v>260.0073602502457</v>
      </c>
      <c r="AD7" t="n">
        <v>210079.6569778818</v>
      </c>
      <c r="AE7" t="n">
        <v>287440.2547373639</v>
      </c>
      <c r="AF7" t="n">
        <v>4.831429735878741e-06</v>
      </c>
      <c r="AG7" t="n">
        <v>6.412037037037037</v>
      </c>
      <c r="AH7" t="n">
        <v>260007.3602502457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6.2396</v>
      </c>
      <c r="E8" t="n">
        <v>16.03</v>
      </c>
      <c r="F8" t="n">
        <v>10.22</v>
      </c>
      <c r="G8" t="n">
        <v>11.57</v>
      </c>
      <c r="H8" t="n">
        <v>0.15</v>
      </c>
      <c r="I8" t="n">
        <v>53</v>
      </c>
      <c r="J8" t="n">
        <v>288.2</v>
      </c>
      <c r="K8" t="n">
        <v>61.2</v>
      </c>
      <c r="L8" t="n">
        <v>2.5</v>
      </c>
      <c r="M8" t="n">
        <v>51</v>
      </c>
      <c r="N8" t="n">
        <v>79.5</v>
      </c>
      <c r="O8" t="n">
        <v>35779.11</v>
      </c>
      <c r="P8" t="n">
        <v>178.92</v>
      </c>
      <c r="Q8" t="n">
        <v>446.32</v>
      </c>
      <c r="R8" t="n">
        <v>79.44</v>
      </c>
      <c r="S8" t="n">
        <v>28.73</v>
      </c>
      <c r="T8" t="n">
        <v>24458.35</v>
      </c>
      <c r="U8" t="n">
        <v>0.36</v>
      </c>
      <c r="V8" t="n">
        <v>0.8</v>
      </c>
      <c r="W8" t="n">
        <v>0.17</v>
      </c>
      <c r="X8" t="n">
        <v>1.5</v>
      </c>
      <c r="Y8" t="n">
        <v>1</v>
      </c>
      <c r="Z8" t="n">
        <v>10</v>
      </c>
      <c r="AA8" t="n">
        <v>204.5434463997354</v>
      </c>
      <c r="AB8" t="n">
        <v>279.8653671839746</v>
      </c>
      <c r="AC8" t="n">
        <v>253.1554093335281</v>
      </c>
      <c r="AD8" t="n">
        <v>204543.4463997353</v>
      </c>
      <c r="AE8" t="n">
        <v>279865.3671839746</v>
      </c>
      <c r="AF8" t="n">
        <v>5.009503303531023e-06</v>
      </c>
      <c r="AG8" t="n">
        <v>6.184413580246915</v>
      </c>
      <c r="AH8" t="n">
        <v>253155.4093335281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6.4386</v>
      </c>
      <c r="E9" t="n">
        <v>15.53</v>
      </c>
      <c r="F9" t="n">
        <v>10.05</v>
      </c>
      <c r="G9" t="n">
        <v>12.83</v>
      </c>
      <c r="H9" t="n">
        <v>0.17</v>
      </c>
      <c r="I9" t="n">
        <v>47</v>
      </c>
      <c r="J9" t="n">
        <v>288.71</v>
      </c>
      <c r="K9" t="n">
        <v>61.2</v>
      </c>
      <c r="L9" t="n">
        <v>2.75</v>
      </c>
      <c r="M9" t="n">
        <v>45</v>
      </c>
      <c r="N9" t="n">
        <v>79.76000000000001</v>
      </c>
      <c r="O9" t="n">
        <v>35841.5</v>
      </c>
      <c r="P9" t="n">
        <v>175.64</v>
      </c>
      <c r="Q9" t="n">
        <v>446.31</v>
      </c>
      <c r="R9" t="n">
        <v>74.09999999999999</v>
      </c>
      <c r="S9" t="n">
        <v>28.73</v>
      </c>
      <c r="T9" t="n">
        <v>21821.06</v>
      </c>
      <c r="U9" t="n">
        <v>0.39</v>
      </c>
      <c r="V9" t="n">
        <v>0.8100000000000001</v>
      </c>
      <c r="W9" t="n">
        <v>0.15</v>
      </c>
      <c r="X9" t="n">
        <v>1.33</v>
      </c>
      <c r="Y9" t="n">
        <v>1</v>
      </c>
      <c r="Z9" t="n">
        <v>10</v>
      </c>
      <c r="AA9" t="n">
        <v>199.9161776512963</v>
      </c>
      <c r="AB9" t="n">
        <v>273.5341339416738</v>
      </c>
      <c r="AC9" t="n">
        <v>247.4284201059288</v>
      </c>
      <c r="AD9" t="n">
        <v>199916.1776512963</v>
      </c>
      <c r="AE9" t="n">
        <v>273534.1339416738</v>
      </c>
      <c r="AF9" t="n">
        <v>5.169271743399392e-06</v>
      </c>
      <c r="AG9" t="n">
        <v>5.991512345679012</v>
      </c>
      <c r="AH9" t="n">
        <v>247428.4201059288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6.5833</v>
      </c>
      <c r="E10" t="n">
        <v>15.19</v>
      </c>
      <c r="F10" t="n">
        <v>9.92</v>
      </c>
      <c r="G10" t="n">
        <v>13.85</v>
      </c>
      <c r="H10" t="n">
        <v>0.18</v>
      </c>
      <c r="I10" t="n">
        <v>43</v>
      </c>
      <c r="J10" t="n">
        <v>289.21</v>
      </c>
      <c r="K10" t="n">
        <v>61.2</v>
      </c>
      <c r="L10" t="n">
        <v>3</v>
      </c>
      <c r="M10" t="n">
        <v>41</v>
      </c>
      <c r="N10" t="n">
        <v>80.02</v>
      </c>
      <c r="O10" t="n">
        <v>35903.99</v>
      </c>
      <c r="P10" t="n">
        <v>173.16</v>
      </c>
      <c r="Q10" t="n">
        <v>446.29</v>
      </c>
      <c r="R10" t="n">
        <v>69.89</v>
      </c>
      <c r="S10" t="n">
        <v>28.73</v>
      </c>
      <c r="T10" t="n">
        <v>19735.01</v>
      </c>
      <c r="U10" t="n">
        <v>0.41</v>
      </c>
      <c r="V10" t="n">
        <v>0.82</v>
      </c>
      <c r="W10" t="n">
        <v>0.15</v>
      </c>
      <c r="X10" t="n">
        <v>1.2</v>
      </c>
      <c r="Y10" t="n">
        <v>1</v>
      </c>
      <c r="Z10" t="n">
        <v>10</v>
      </c>
      <c r="AA10" t="n">
        <v>185.943976316711</v>
      </c>
      <c r="AB10" t="n">
        <v>254.416751665685</v>
      </c>
      <c r="AC10" t="n">
        <v>230.1355739629397</v>
      </c>
      <c r="AD10" t="n">
        <v>185943.976316711</v>
      </c>
      <c r="AE10" t="n">
        <v>254416.751665685</v>
      </c>
      <c r="AF10" t="n">
        <v>5.285445076308704e-06</v>
      </c>
      <c r="AG10" t="n">
        <v>5.860339506172839</v>
      </c>
      <c r="AH10" t="n">
        <v>230135.5739629397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6.7309</v>
      </c>
      <c r="E11" t="n">
        <v>14.86</v>
      </c>
      <c r="F11" t="n">
        <v>9.81</v>
      </c>
      <c r="G11" t="n">
        <v>15.09</v>
      </c>
      <c r="H11" t="n">
        <v>0.2</v>
      </c>
      <c r="I11" t="n">
        <v>39</v>
      </c>
      <c r="J11" t="n">
        <v>289.72</v>
      </c>
      <c r="K11" t="n">
        <v>61.2</v>
      </c>
      <c r="L11" t="n">
        <v>3.25</v>
      </c>
      <c r="M11" t="n">
        <v>37</v>
      </c>
      <c r="N11" t="n">
        <v>80.27</v>
      </c>
      <c r="O11" t="n">
        <v>35966.59</v>
      </c>
      <c r="P11" t="n">
        <v>170.88</v>
      </c>
      <c r="Q11" t="n">
        <v>446.29</v>
      </c>
      <c r="R11" t="n">
        <v>65.86</v>
      </c>
      <c r="S11" t="n">
        <v>28.73</v>
      </c>
      <c r="T11" t="n">
        <v>17738.4</v>
      </c>
      <c r="U11" t="n">
        <v>0.44</v>
      </c>
      <c r="V11" t="n">
        <v>0.83</v>
      </c>
      <c r="W11" t="n">
        <v>0.15</v>
      </c>
      <c r="X11" t="n">
        <v>1.08</v>
      </c>
      <c r="Y11" t="n">
        <v>1</v>
      </c>
      <c r="Z11" t="n">
        <v>10</v>
      </c>
      <c r="AA11" t="n">
        <v>183.0365718765235</v>
      </c>
      <c r="AB11" t="n">
        <v>250.4387126449911</v>
      </c>
      <c r="AC11" t="n">
        <v>226.5371934031667</v>
      </c>
      <c r="AD11" t="n">
        <v>183036.5718765235</v>
      </c>
      <c r="AE11" t="n">
        <v>250438.7126449911</v>
      </c>
      <c r="AF11" t="n">
        <v>5.403946693015092e-06</v>
      </c>
      <c r="AG11" t="n">
        <v>5.733024691358025</v>
      </c>
      <c r="AH11" t="n">
        <v>226537.1934031667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6.8449</v>
      </c>
      <c r="E12" t="n">
        <v>14.61</v>
      </c>
      <c r="F12" t="n">
        <v>9.720000000000001</v>
      </c>
      <c r="G12" t="n">
        <v>16.2</v>
      </c>
      <c r="H12" t="n">
        <v>0.21</v>
      </c>
      <c r="I12" t="n">
        <v>36</v>
      </c>
      <c r="J12" t="n">
        <v>290.23</v>
      </c>
      <c r="K12" t="n">
        <v>61.2</v>
      </c>
      <c r="L12" t="n">
        <v>3.5</v>
      </c>
      <c r="M12" t="n">
        <v>34</v>
      </c>
      <c r="N12" t="n">
        <v>80.53</v>
      </c>
      <c r="O12" t="n">
        <v>36029.29</v>
      </c>
      <c r="P12" t="n">
        <v>169.06</v>
      </c>
      <c r="Q12" t="n">
        <v>446.35</v>
      </c>
      <c r="R12" t="n">
        <v>63.23</v>
      </c>
      <c r="S12" t="n">
        <v>28.73</v>
      </c>
      <c r="T12" t="n">
        <v>16441.5</v>
      </c>
      <c r="U12" t="n">
        <v>0.45</v>
      </c>
      <c r="V12" t="n">
        <v>0.84</v>
      </c>
      <c r="W12" t="n">
        <v>0.14</v>
      </c>
      <c r="X12" t="n">
        <v>1</v>
      </c>
      <c r="Y12" t="n">
        <v>1</v>
      </c>
      <c r="Z12" t="n">
        <v>10</v>
      </c>
      <c r="AA12" t="n">
        <v>180.8456458581625</v>
      </c>
      <c r="AB12" t="n">
        <v>247.4409910098368</v>
      </c>
      <c r="AC12" t="n">
        <v>223.8255701135419</v>
      </c>
      <c r="AD12" t="n">
        <v>180845.6458581625</v>
      </c>
      <c r="AE12" t="n">
        <v>247440.9910098368</v>
      </c>
      <c r="AF12" t="n">
        <v>5.495472331934658e-06</v>
      </c>
      <c r="AG12" t="n">
        <v>5.636574074074074</v>
      </c>
      <c r="AH12" t="n">
        <v>223825.5701135419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6.9695</v>
      </c>
      <c r="E13" t="n">
        <v>14.35</v>
      </c>
      <c r="F13" t="n">
        <v>9.619999999999999</v>
      </c>
      <c r="G13" t="n">
        <v>17.49</v>
      </c>
      <c r="H13" t="n">
        <v>0.23</v>
      </c>
      <c r="I13" t="n">
        <v>33</v>
      </c>
      <c r="J13" t="n">
        <v>290.74</v>
      </c>
      <c r="K13" t="n">
        <v>61.2</v>
      </c>
      <c r="L13" t="n">
        <v>3.75</v>
      </c>
      <c r="M13" t="n">
        <v>31</v>
      </c>
      <c r="N13" t="n">
        <v>80.79000000000001</v>
      </c>
      <c r="O13" t="n">
        <v>36092.1</v>
      </c>
      <c r="P13" t="n">
        <v>167.17</v>
      </c>
      <c r="Q13" t="n">
        <v>446.29</v>
      </c>
      <c r="R13" t="n">
        <v>59.99</v>
      </c>
      <c r="S13" t="n">
        <v>28.73</v>
      </c>
      <c r="T13" t="n">
        <v>14837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178.5641325800864</v>
      </c>
      <c r="AB13" t="n">
        <v>244.3193238895126</v>
      </c>
      <c r="AC13" t="n">
        <v>221.0018305218931</v>
      </c>
      <c r="AD13" t="n">
        <v>178564.1325800864</v>
      </c>
      <c r="AE13" t="n">
        <v>244319.3238895126</v>
      </c>
      <c r="AF13" t="n">
        <v>5.595508249560784e-06</v>
      </c>
      <c r="AG13" t="n">
        <v>5.536265432098765</v>
      </c>
      <c r="AH13" t="n">
        <v>221001.8305218931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7.0536</v>
      </c>
      <c r="E14" t="n">
        <v>14.18</v>
      </c>
      <c r="F14" t="n">
        <v>9.56</v>
      </c>
      <c r="G14" t="n">
        <v>18.5</v>
      </c>
      <c r="H14" t="n">
        <v>0.24</v>
      </c>
      <c r="I14" t="n">
        <v>31</v>
      </c>
      <c r="J14" t="n">
        <v>291.25</v>
      </c>
      <c r="K14" t="n">
        <v>61.2</v>
      </c>
      <c r="L14" t="n">
        <v>4</v>
      </c>
      <c r="M14" t="n">
        <v>29</v>
      </c>
      <c r="N14" t="n">
        <v>81.05</v>
      </c>
      <c r="O14" t="n">
        <v>36155.02</v>
      </c>
      <c r="P14" t="n">
        <v>165.88</v>
      </c>
      <c r="Q14" t="n">
        <v>446.35</v>
      </c>
      <c r="R14" t="n">
        <v>57.79</v>
      </c>
      <c r="S14" t="n">
        <v>28.73</v>
      </c>
      <c r="T14" t="n">
        <v>13747.3</v>
      </c>
      <c r="U14" t="n">
        <v>0.5</v>
      </c>
      <c r="V14" t="n">
        <v>0.85</v>
      </c>
      <c r="W14" t="n">
        <v>0.13</v>
      </c>
      <c r="X14" t="n">
        <v>0.84</v>
      </c>
      <c r="Y14" t="n">
        <v>1</v>
      </c>
      <c r="Z14" t="n">
        <v>10</v>
      </c>
      <c r="AA14" t="n">
        <v>176.9091752344748</v>
      </c>
      <c r="AB14" t="n">
        <v>242.0549382376828</v>
      </c>
      <c r="AC14" t="n">
        <v>218.953554658588</v>
      </c>
      <c r="AD14" t="n">
        <v>176909.1752344749</v>
      </c>
      <c r="AE14" t="n">
        <v>242054.9382376829</v>
      </c>
      <c r="AF14" t="n">
        <v>5.66302847967601e-06</v>
      </c>
      <c r="AG14" t="n">
        <v>5.47067901234568</v>
      </c>
      <c r="AH14" t="n">
        <v>218953.554658588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7.15</v>
      </c>
      <c r="E15" t="n">
        <v>13.99</v>
      </c>
      <c r="F15" t="n">
        <v>9.470000000000001</v>
      </c>
      <c r="G15" t="n">
        <v>19.6</v>
      </c>
      <c r="H15" t="n">
        <v>0.26</v>
      </c>
      <c r="I15" t="n">
        <v>29</v>
      </c>
      <c r="J15" t="n">
        <v>291.76</v>
      </c>
      <c r="K15" t="n">
        <v>61.2</v>
      </c>
      <c r="L15" t="n">
        <v>4.25</v>
      </c>
      <c r="M15" t="n">
        <v>27</v>
      </c>
      <c r="N15" t="n">
        <v>81.31</v>
      </c>
      <c r="O15" t="n">
        <v>36218.04</v>
      </c>
      <c r="P15" t="n">
        <v>164.21</v>
      </c>
      <c r="Q15" t="n">
        <v>446.31</v>
      </c>
      <c r="R15" t="n">
        <v>54.78</v>
      </c>
      <c r="S15" t="n">
        <v>28.73</v>
      </c>
      <c r="T15" t="n">
        <v>12250.67</v>
      </c>
      <c r="U15" t="n">
        <v>0.52</v>
      </c>
      <c r="V15" t="n">
        <v>0.86</v>
      </c>
      <c r="W15" t="n">
        <v>0.13</v>
      </c>
      <c r="X15" t="n">
        <v>0.75</v>
      </c>
      <c r="Y15" t="n">
        <v>1</v>
      </c>
      <c r="Z15" t="n">
        <v>10</v>
      </c>
      <c r="AA15" t="n">
        <v>175.1442864020898</v>
      </c>
      <c r="AB15" t="n">
        <v>239.6401394758147</v>
      </c>
      <c r="AC15" t="n">
        <v>216.7692209013605</v>
      </c>
      <c r="AD15" t="n">
        <v>175144.2864020898</v>
      </c>
      <c r="AE15" t="n">
        <v>239640.1394758147</v>
      </c>
      <c r="AF15" t="n">
        <v>5.740423844516766e-06</v>
      </c>
      <c r="AG15" t="n">
        <v>5.397376543209877</v>
      </c>
      <c r="AH15" t="n">
        <v>216769.2209013605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7.2879</v>
      </c>
      <c r="E16" t="n">
        <v>13.72</v>
      </c>
      <c r="F16" t="n">
        <v>9.32</v>
      </c>
      <c r="G16" t="n">
        <v>20.7</v>
      </c>
      <c r="H16" t="n">
        <v>0.27</v>
      </c>
      <c r="I16" t="n">
        <v>27</v>
      </c>
      <c r="J16" t="n">
        <v>292.27</v>
      </c>
      <c r="K16" t="n">
        <v>61.2</v>
      </c>
      <c r="L16" t="n">
        <v>4.5</v>
      </c>
      <c r="M16" t="n">
        <v>25</v>
      </c>
      <c r="N16" t="n">
        <v>81.56999999999999</v>
      </c>
      <c r="O16" t="n">
        <v>36281.16</v>
      </c>
      <c r="P16" t="n">
        <v>161.17</v>
      </c>
      <c r="Q16" t="n">
        <v>446.39</v>
      </c>
      <c r="R16" t="n">
        <v>49.7</v>
      </c>
      <c r="S16" t="n">
        <v>28.73</v>
      </c>
      <c r="T16" t="n">
        <v>9721.51</v>
      </c>
      <c r="U16" t="n">
        <v>0.58</v>
      </c>
      <c r="V16" t="n">
        <v>0.87</v>
      </c>
      <c r="W16" t="n">
        <v>0.12</v>
      </c>
      <c r="X16" t="n">
        <v>0.6</v>
      </c>
      <c r="Y16" t="n">
        <v>1</v>
      </c>
      <c r="Z16" t="n">
        <v>10</v>
      </c>
      <c r="AA16" t="n">
        <v>172.4437816869614</v>
      </c>
      <c r="AB16" t="n">
        <v>235.9451897867181</v>
      </c>
      <c r="AC16" t="n">
        <v>213.4269120246957</v>
      </c>
      <c r="AD16" t="n">
        <v>172443.7816869614</v>
      </c>
      <c r="AE16" t="n">
        <v>235945.1897867181</v>
      </c>
      <c r="AF16" t="n">
        <v>5.851137753350173e-06</v>
      </c>
      <c r="AG16" t="n">
        <v>5.293209876543211</v>
      </c>
      <c r="AH16" t="n">
        <v>213426.9120246957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7.2298</v>
      </c>
      <c r="E17" t="n">
        <v>13.83</v>
      </c>
      <c r="F17" t="n">
        <v>9.48</v>
      </c>
      <c r="G17" t="n">
        <v>21.88</v>
      </c>
      <c r="H17" t="n">
        <v>0.29</v>
      </c>
      <c r="I17" t="n">
        <v>26</v>
      </c>
      <c r="J17" t="n">
        <v>292.79</v>
      </c>
      <c r="K17" t="n">
        <v>61.2</v>
      </c>
      <c r="L17" t="n">
        <v>4.75</v>
      </c>
      <c r="M17" t="n">
        <v>24</v>
      </c>
      <c r="N17" t="n">
        <v>81.84</v>
      </c>
      <c r="O17" t="n">
        <v>36344.4</v>
      </c>
      <c r="P17" t="n">
        <v>163.91</v>
      </c>
      <c r="Q17" t="n">
        <v>446.28</v>
      </c>
      <c r="R17" t="n">
        <v>56.13</v>
      </c>
      <c r="S17" t="n">
        <v>28.73</v>
      </c>
      <c r="T17" t="n">
        <v>12940.15</v>
      </c>
      <c r="U17" t="n">
        <v>0.51</v>
      </c>
      <c r="V17" t="n">
        <v>0.86</v>
      </c>
      <c r="W17" t="n">
        <v>0.11</v>
      </c>
      <c r="X17" t="n">
        <v>0.76</v>
      </c>
      <c r="Y17" t="n">
        <v>1</v>
      </c>
      <c r="Z17" t="n">
        <v>10</v>
      </c>
      <c r="AA17" t="n">
        <v>174.2450575976887</v>
      </c>
      <c r="AB17" t="n">
        <v>238.4097749544588</v>
      </c>
      <c r="AC17" t="n">
        <v>215.6562806430949</v>
      </c>
      <c r="AD17" t="n">
        <v>174245.0575976887</v>
      </c>
      <c r="AE17" t="n">
        <v>238409.7749544588</v>
      </c>
      <c r="AF17" t="n">
        <v>5.804491791760464e-06</v>
      </c>
      <c r="AG17" t="n">
        <v>5.335648148148149</v>
      </c>
      <c r="AH17" t="n">
        <v>215656.2806430949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7.2529</v>
      </c>
      <c r="E18" t="n">
        <v>13.79</v>
      </c>
      <c r="F18" t="n">
        <v>9.49</v>
      </c>
      <c r="G18" t="n">
        <v>22.78</v>
      </c>
      <c r="H18" t="n">
        <v>0.3</v>
      </c>
      <c r="I18" t="n">
        <v>25</v>
      </c>
      <c r="J18" t="n">
        <v>293.3</v>
      </c>
      <c r="K18" t="n">
        <v>61.2</v>
      </c>
      <c r="L18" t="n">
        <v>5</v>
      </c>
      <c r="M18" t="n">
        <v>23</v>
      </c>
      <c r="N18" t="n">
        <v>82.09999999999999</v>
      </c>
      <c r="O18" t="n">
        <v>36407.75</v>
      </c>
      <c r="P18" t="n">
        <v>163.78</v>
      </c>
      <c r="Q18" t="n">
        <v>446.27</v>
      </c>
      <c r="R18" t="n">
        <v>56.01</v>
      </c>
      <c r="S18" t="n">
        <v>28.73</v>
      </c>
      <c r="T18" t="n">
        <v>12883.88</v>
      </c>
      <c r="U18" t="n">
        <v>0.51</v>
      </c>
      <c r="V18" t="n">
        <v>0.86</v>
      </c>
      <c r="W18" t="n">
        <v>0.12</v>
      </c>
      <c r="X18" t="n">
        <v>0.77</v>
      </c>
      <c r="Y18" t="n">
        <v>1</v>
      </c>
      <c r="Z18" t="n">
        <v>10</v>
      </c>
      <c r="AA18" t="n">
        <v>173.9878037151643</v>
      </c>
      <c r="AB18" t="n">
        <v>238.0577888431487</v>
      </c>
      <c r="AC18" t="n">
        <v>215.3378875922325</v>
      </c>
      <c r="AD18" t="n">
        <v>173987.8037151642</v>
      </c>
      <c r="AE18" t="n">
        <v>238057.7888431487</v>
      </c>
      <c r="AF18" t="n">
        <v>5.823037776488904e-06</v>
      </c>
      <c r="AG18" t="n">
        <v>5.320216049382716</v>
      </c>
      <c r="AH18" t="n">
        <v>215337.8875922325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7.3208</v>
      </c>
      <c r="E19" t="n">
        <v>13.66</v>
      </c>
      <c r="F19" t="n">
        <v>9.42</v>
      </c>
      <c r="G19" t="n">
        <v>23.54</v>
      </c>
      <c r="H19" t="n">
        <v>0.32</v>
      </c>
      <c r="I19" t="n">
        <v>24</v>
      </c>
      <c r="J19" t="n">
        <v>293.81</v>
      </c>
      <c r="K19" t="n">
        <v>61.2</v>
      </c>
      <c r="L19" t="n">
        <v>5.25</v>
      </c>
      <c r="M19" t="n">
        <v>22</v>
      </c>
      <c r="N19" t="n">
        <v>82.36</v>
      </c>
      <c r="O19" t="n">
        <v>36471.2</v>
      </c>
      <c r="P19" t="n">
        <v>162.3</v>
      </c>
      <c r="Q19" t="n">
        <v>446.28</v>
      </c>
      <c r="R19" t="n">
        <v>53.33</v>
      </c>
      <c r="S19" t="n">
        <v>28.73</v>
      </c>
      <c r="T19" t="n">
        <v>11550.04</v>
      </c>
      <c r="U19" t="n">
        <v>0.54</v>
      </c>
      <c r="V19" t="n">
        <v>0.86</v>
      </c>
      <c r="W19" t="n">
        <v>0.12</v>
      </c>
      <c r="X19" t="n">
        <v>0.7</v>
      </c>
      <c r="Y19" t="n">
        <v>1</v>
      </c>
      <c r="Z19" t="n">
        <v>10</v>
      </c>
      <c r="AA19" t="n">
        <v>161.8355163957178</v>
      </c>
      <c r="AB19" t="n">
        <v>221.4304932116114</v>
      </c>
      <c r="AC19" t="n">
        <v>200.2974777192079</v>
      </c>
      <c r="AD19" t="n">
        <v>161835.5163957178</v>
      </c>
      <c r="AE19" t="n">
        <v>221430.4932116114</v>
      </c>
      <c r="AF19" t="n">
        <v>5.877551731599769e-06</v>
      </c>
      <c r="AG19" t="n">
        <v>5.270061728395062</v>
      </c>
      <c r="AH19" t="n">
        <v>200297.4777192079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7.4247</v>
      </c>
      <c r="E20" t="n">
        <v>13.47</v>
      </c>
      <c r="F20" t="n">
        <v>9.33</v>
      </c>
      <c r="G20" t="n">
        <v>25.46</v>
      </c>
      <c r="H20" t="n">
        <v>0.33</v>
      </c>
      <c r="I20" t="n">
        <v>22</v>
      </c>
      <c r="J20" t="n">
        <v>294.33</v>
      </c>
      <c r="K20" t="n">
        <v>61.2</v>
      </c>
      <c r="L20" t="n">
        <v>5.5</v>
      </c>
      <c r="M20" t="n">
        <v>20</v>
      </c>
      <c r="N20" t="n">
        <v>82.63</v>
      </c>
      <c r="O20" t="n">
        <v>36534.76</v>
      </c>
      <c r="P20" t="n">
        <v>160.67</v>
      </c>
      <c r="Q20" t="n">
        <v>446.28</v>
      </c>
      <c r="R20" t="n">
        <v>50.58</v>
      </c>
      <c r="S20" t="n">
        <v>28.73</v>
      </c>
      <c r="T20" t="n">
        <v>10186.03</v>
      </c>
      <c r="U20" t="n">
        <v>0.57</v>
      </c>
      <c r="V20" t="n">
        <v>0.87</v>
      </c>
      <c r="W20" t="n">
        <v>0.12</v>
      </c>
      <c r="X20" t="n">
        <v>0.61</v>
      </c>
      <c r="Y20" t="n">
        <v>1</v>
      </c>
      <c r="Z20" t="n">
        <v>10</v>
      </c>
      <c r="AA20" t="n">
        <v>160.131359091294</v>
      </c>
      <c r="AB20" t="n">
        <v>219.0987900055857</v>
      </c>
      <c r="AC20" t="n">
        <v>198.1883089945985</v>
      </c>
      <c r="AD20" t="n">
        <v>160131.359091294</v>
      </c>
      <c r="AE20" t="n">
        <v>219098.7900055857</v>
      </c>
      <c r="AF20" t="n">
        <v>5.960968520053655e-06</v>
      </c>
      <c r="AG20" t="n">
        <v>5.19675925925926</v>
      </c>
      <c r="AH20" t="n">
        <v>198188.3089945985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7.4731</v>
      </c>
      <c r="E21" t="n">
        <v>13.38</v>
      </c>
      <c r="F21" t="n">
        <v>9.300000000000001</v>
      </c>
      <c r="G21" t="n">
        <v>26.57</v>
      </c>
      <c r="H21" t="n">
        <v>0.35</v>
      </c>
      <c r="I21" t="n">
        <v>21</v>
      </c>
      <c r="J21" t="n">
        <v>294.84</v>
      </c>
      <c r="K21" t="n">
        <v>61.2</v>
      </c>
      <c r="L21" t="n">
        <v>5.75</v>
      </c>
      <c r="M21" t="n">
        <v>19</v>
      </c>
      <c r="N21" t="n">
        <v>82.90000000000001</v>
      </c>
      <c r="O21" t="n">
        <v>36598.44</v>
      </c>
      <c r="P21" t="n">
        <v>159.76</v>
      </c>
      <c r="Q21" t="n">
        <v>446.28</v>
      </c>
      <c r="R21" t="n">
        <v>49.58</v>
      </c>
      <c r="S21" t="n">
        <v>28.73</v>
      </c>
      <c r="T21" t="n">
        <v>9691.540000000001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159.3273083043755</v>
      </c>
      <c r="AB21" t="n">
        <v>217.9986522467071</v>
      </c>
      <c r="AC21" t="n">
        <v>197.1931668393739</v>
      </c>
      <c r="AD21" t="n">
        <v>159327.3083043755</v>
      </c>
      <c r="AE21" t="n">
        <v>217998.6522467071</v>
      </c>
      <c r="AF21" t="n">
        <v>5.999826773770384e-06</v>
      </c>
      <c r="AG21" t="n">
        <v>5.162037037037037</v>
      </c>
      <c r="AH21" t="n">
        <v>197193.1668393739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7.5263</v>
      </c>
      <c r="E22" t="n">
        <v>13.29</v>
      </c>
      <c r="F22" t="n">
        <v>9.26</v>
      </c>
      <c r="G22" t="n">
        <v>27.78</v>
      </c>
      <c r="H22" t="n">
        <v>0.36</v>
      </c>
      <c r="I22" t="n">
        <v>20</v>
      </c>
      <c r="J22" t="n">
        <v>295.36</v>
      </c>
      <c r="K22" t="n">
        <v>61.2</v>
      </c>
      <c r="L22" t="n">
        <v>6</v>
      </c>
      <c r="M22" t="n">
        <v>18</v>
      </c>
      <c r="N22" t="n">
        <v>83.16</v>
      </c>
      <c r="O22" t="n">
        <v>36662.22</v>
      </c>
      <c r="P22" t="n">
        <v>158.86</v>
      </c>
      <c r="Q22" t="n">
        <v>446.28</v>
      </c>
      <c r="R22" t="n">
        <v>48.27</v>
      </c>
      <c r="S22" t="n">
        <v>28.73</v>
      </c>
      <c r="T22" t="n">
        <v>9038.07</v>
      </c>
      <c r="U22" t="n">
        <v>0.6</v>
      </c>
      <c r="V22" t="n">
        <v>0.88</v>
      </c>
      <c r="W22" t="n">
        <v>0.11</v>
      </c>
      <c r="X22" t="n">
        <v>0.54</v>
      </c>
      <c r="Y22" t="n">
        <v>1</v>
      </c>
      <c r="Z22" t="n">
        <v>10</v>
      </c>
      <c r="AA22" t="n">
        <v>158.4745644600525</v>
      </c>
      <c r="AB22" t="n">
        <v>216.8318904985017</v>
      </c>
      <c r="AC22" t="n">
        <v>196.1377591948564</v>
      </c>
      <c r="AD22" t="n">
        <v>158474.5644600525</v>
      </c>
      <c r="AE22" t="n">
        <v>216831.8904985017</v>
      </c>
      <c r="AF22" t="n">
        <v>6.042538738599516e-06</v>
      </c>
      <c r="AG22" t="n">
        <v>5.127314814814814</v>
      </c>
      <c r="AH22" t="n">
        <v>196137.7591948564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7.5199</v>
      </c>
      <c r="E23" t="n">
        <v>13.3</v>
      </c>
      <c r="F23" t="n">
        <v>9.27</v>
      </c>
      <c r="G23" t="n">
        <v>27.81</v>
      </c>
      <c r="H23" t="n">
        <v>0.38</v>
      </c>
      <c r="I23" t="n">
        <v>20</v>
      </c>
      <c r="J23" t="n">
        <v>295.88</v>
      </c>
      <c r="K23" t="n">
        <v>61.2</v>
      </c>
      <c r="L23" t="n">
        <v>6.25</v>
      </c>
      <c r="M23" t="n">
        <v>18</v>
      </c>
      <c r="N23" t="n">
        <v>83.43000000000001</v>
      </c>
      <c r="O23" t="n">
        <v>36726.12</v>
      </c>
      <c r="P23" t="n">
        <v>159.06</v>
      </c>
      <c r="Q23" t="n">
        <v>446.27</v>
      </c>
      <c r="R23" t="n">
        <v>48.61</v>
      </c>
      <c r="S23" t="n">
        <v>28.73</v>
      </c>
      <c r="T23" t="n">
        <v>9210.549999999999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158.6156968489155</v>
      </c>
      <c r="AB23" t="n">
        <v>217.0249940592655</v>
      </c>
      <c r="AC23" t="n">
        <v>196.3124332228036</v>
      </c>
      <c r="AD23" t="n">
        <v>158615.6968489155</v>
      </c>
      <c r="AE23" t="n">
        <v>217024.9940592655</v>
      </c>
      <c r="AF23" t="n">
        <v>6.037400457116312e-06</v>
      </c>
      <c r="AG23" t="n">
        <v>5.131172839506173</v>
      </c>
      <c r="AH23" t="n">
        <v>196312.4332228036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7.5675</v>
      </c>
      <c r="E24" t="n">
        <v>13.21</v>
      </c>
      <c r="F24" t="n">
        <v>9.24</v>
      </c>
      <c r="G24" t="n">
        <v>29.18</v>
      </c>
      <c r="H24" t="n">
        <v>0.39</v>
      </c>
      <c r="I24" t="n">
        <v>19</v>
      </c>
      <c r="J24" t="n">
        <v>296.4</v>
      </c>
      <c r="K24" t="n">
        <v>61.2</v>
      </c>
      <c r="L24" t="n">
        <v>6.5</v>
      </c>
      <c r="M24" t="n">
        <v>17</v>
      </c>
      <c r="N24" t="n">
        <v>83.7</v>
      </c>
      <c r="O24" t="n">
        <v>36790.13</v>
      </c>
      <c r="P24" t="n">
        <v>158.29</v>
      </c>
      <c r="Q24" t="n">
        <v>446.34</v>
      </c>
      <c r="R24" t="n">
        <v>47.6</v>
      </c>
      <c r="S24" t="n">
        <v>28.73</v>
      </c>
      <c r="T24" t="n">
        <v>8712.459999999999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157.8833524767087</v>
      </c>
      <c r="AB24" t="n">
        <v>216.0229681804593</v>
      </c>
      <c r="AC24" t="n">
        <v>195.4060392875182</v>
      </c>
      <c r="AD24" t="n">
        <v>157883.3524767087</v>
      </c>
      <c r="AE24" t="n">
        <v>216022.9681804593</v>
      </c>
      <c r="AF24" t="n">
        <v>6.075616425647641e-06</v>
      </c>
      <c r="AG24" t="n">
        <v>5.096450617283951</v>
      </c>
      <c r="AH24" t="n">
        <v>195406.0392875182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7.6194</v>
      </c>
      <c r="E25" t="n">
        <v>13.12</v>
      </c>
      <c r="F25" t="n">
        <v>9.210000000000001</v>
      </c>
      <c r="G25" t="n">
        <v>30.68</v>
      </c>
      <c r="H25" t="n">
        <v>0.4</v>
      </c>
      <c r="I25" t="n">
        <v>18</v>
      </c>
      <c r="J25" t="n">
        <v>296.92</v>
      </c>
      <c r="K25" t="n">
        <v>61.2</v>
      </c>
      <c r="L25" t="n">
        <v>6.75</v>
      </c>
      <c r="M25" t="n">
        <v>16</v>
      </c>
      <c r="N25" t="n">
        <v>83.97</v>
      </c>
      <c r="O25" t="n">
        <v>36854.25</v>
      </c>
      <c r="P25" t="n">
        <v>157.35</v>
      </c>
      <c r="Q25" t="n">
        <v>446.27</v>
      </c>
      <c r="R25" t="n">
        <v>46.39</v>
      </c>
      <c r="S25" t="n">
        <v>28.73</v>
      </c>
      <c r="T25" t="n">
        <v>8111.36</v>
      </c>
      <c r="U25" t="n">
        <v>0.62</v>
      </c>
      <c r="V25" t="n">
        <v>0.88</v>
      </c>
      <c r="W25" t="n">
        <v>0.11</v>
      </c>
      <c r="X25" t="n">
        <v>0.48</v>
      </c>
      <c r="Y25" t="n">
        <v>1</v>
      </c>
      <c r="Z25" t="n">
        <v>10</v>
      </c>
      <c r="AA25" t="n">
        <v>157.0683866418666</v>
      </c>
      <c r="AB25" t="n">
        <v>214.9078959714737</v>
      </c>
      <c r="AC25" t="n">
        <v>194.3973880051441</v>
      </c>
      <c r="AD25" t="n">
        <v>157068.3866418666</v>
      </c>
      <c r="AE25" t="n">
        <v>214907.8959714737</v>
      </c>
      <c r="AF25" t="n">
        <v>6.117284677050497e-06</v>
      </c>
      <c r="AG25" t="n">
        <v>5.061728395061729</v>
      </c>
      <c r="AH25" t="n">
        <v>194397.3880051441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7.6153</v>
      </c>
      <c r="E26" t="n">
        <v>13.13</v>
      </c>
      <c r="F26" t="n">
        <v>9.210000000000001</v>
      </c>
      <c r="G26" t="n">
        <v>30.71</v>
      </c>
      <c r="H26" t="n">
        <v>0.42</v>
      </c>
      <c r="I26" t="n">
        <v>18</v>
      </c>
      <c r="J26" t="n">
        <v>297.44</v>
      </c>
      <c r="K26" t="n">
        <v>61.2</v>
      </c>
      <c r="L26" t="n">
        <v>7</v>
      </c>
      <c r="M26" t="n">
        <v>16</v>
      </c>
      <c r="N26" t="n">
        <v>84.23999999999999</v>
      </c>
      <c r="O26" t="n">
        <v>36918.48</v>
      </c>
      <c r="P26" t="n">
        <v>157.12</v>
      </c>
      <c r="Q26" t="n">
        <v>446.3</v>
      </c>
      <c r="R26" t="n">
        <v>46.6</v>
      </c>
      <c r="S26" t="n">
        <v>28.73</v>
      </c>
      <c r="T26" t="n">
        <v>8214.32</v>
      </c>
      <c r="U26" t="n">
        <v>0.62</v>
      </c>
      <c r="V26" t="n">
        <v>0.88</v>
      </c>
      <c r="W26" t="n">
        <v>0.11</v>
      </c>
      <c r="X26" t="n">
        <v>0.49</v>
      </c>
      <c r="Y26" t="n">
        <v>1</v>
      </c>
      <c r="Z26" t="n">
        <v>10</v>
      </c>
      <c r="AA26" t="n">
        <v>157.0313622663054</v>
      </c>
      <c r="AB26" t="n">
        <v>214.8572375874306</v>
      </c>
      <c r="AC26" t="n">
        <v>194.3515643861746</v>
      </c>
      <c r="AD26" t="n">
        <v>157031.3622663054</v>
      </c>
      <c r="AE26" t="n">
        <v>214857.2375874306</v>
      </c>
      <c r="AF26" t="n">
        <v>6.113992965475319e-06</v>
      </c>
      <c r="AG26" t="n">
        <v>5.065586419753086</v>
      </c>
      <c r="AH26" t="n">
        <v>194351.5643861746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7.6677</v>
      </c>
      <c r="E27" t="n">
        <v>13.04</v>
      </c>
      <c r="F27" t="n">
        <v>9.18</v>
      </c>
      <c r="G27" t="n">
        <v>32.39</v>
      </c>
      <c r="H27" t="n">
        <v>0.43</v>
      </c>
      <c r="I27" t="n">
        <v>17</v>
      </c>
      <c r="J27" t="n">
        <v>297.96</v>
      </c>
      <c r="K27" t="n">
        <v>61.2</v>
      </c>
      <c r="L27" t="n">
        <v>7.25</v>
      </c>
      <c r="M27" t="n">
        <v>15</v>
      </c>
      <c r="N27" t="n">
        <v>84.51000000000001</v>
      </c>
      <c r="O27" t="n">
        <v>36982.83</v>
      </c>
      <c r="P27" t="n">
        <v>156.34</v>
      </c>
      <c r="Q27" t="n">
        <v>446.28</v>
      </c>
      <c r="R27" t="n">
        <v>45.46</v>
      </c>
      <c r="S27" t="n">
        <v>28.73</v>
      </c>
      <c r="T27" t="n">
        <v>7648.76</v>
      </c>
      <c r="U27" t="n">
        <v>0.63</v>
      </c>
      <c r="V27" t="n">
        <v>0.89</v>
      </c>
      <c r="W27" t="n">
        <v>0.11</v>
      </c>
      <c r="X27" t="n">
        <v>0.46</v>
      </c>
      <c r="Y27" t="n">
        <v>1</v>
      </c>
      <c r="Z27" t="n">
        <v>10</v>
      </c>
      <c r="AA27" t="n">
        <v>156.2734053907766</v>
      </c>
      <c r="AB27" t="n">
        <v>213.8201675516354</v>
      </c>
      <c r="AC27" t="n">
        <v>193.4134708590584</v>
      </c>
      <c r="AD27" t="n">
        <v>156273.4053907766</v>
      </c>
      <c r="AE27" t="n">
        <v>213820.1675516354</v>
      </c>
      <c r="AF27" t="n">
        <v>6.15606264511905e-06</v>
      </c>
      <c r="AG27" t="n">
        <v>5.030864197530864</v>
      </c>
      <c r="AH27" t="n">
        <v>193413.4708590584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7.721</v>
      </c>
      <c r="E28" t="n">
        <v>12.95</v>
      </c>
      <c r="F28" t="n">
        <v>9.140000000000001</v>
      </c>
      <c r="G28" t="n">
        <v>34.28</v>
      </c>
      <c r="H28" t="n">
        <v>0.45</v>
      </c>
      <c r="I28" t="n">
        <v>16</v>
      </c>
      <c r="J28" t="n">
        <v>298.48</v>
      </c>
      <c r="K28" t="n">
        <v>61.2</v>
      </c>
      <c r="L28" t="n">
        <v>7.5</v>
      </c>
      <c r="M28" t="n">
        <v>14</v>
      </c>
      <c r="N28" t="n">
        <v>84.79000000000001</v>
      </c>
      <c r="O28" t="n">
        <v>37047.29</v>
      </c>
      <c r="P28" t="n">
        <v>155.49</v>
      </c>
      <c r="Q28" t="n">
        <v>446.32</v>
      </c>
      <c r="R28" t="n">
        <v>44.23</v>
      </c>
      <c r="S28" t="n">
        <v>28.73</v>
      </c>
      <c r="T28" t="n">
        <v>7037.87</v>
      </c>
      <c r="U28" t="n">
        <v>0.65</v>
      </c>
      <c r="V28" t="n">
        <v>0.89</v>
      </c>
      <c r="W28" t="n">
        <v>0.11</v>
      </c>
      <c r="X28" t="n">
        <v>0.42</v>
      </c>
      <c r="Y28" t="n">
        <v>1</v>
      </c>
      <c r="Z28" t="n">
        <v>10</v>
      </c>
      <c r="AA28" t="n">
        <v>155.3074217117251</v>
      </c>
      <c r="AB28" t="n">
        <v>212.4984660657655</v>
      </c>
      <c r="AC28" t="n">
        <v>192.2179107079798</v>
      </c>
      <c r="AD28" t="n">
        <v>155307.4217117251</v>
      </c>
      <c r="AE28" t="n">
        <v>212498.4660657655</v>
      </c>
      <c r="AF28" t="n">
        <v>6.198854895596357e-06</v>
      </c>
      <c r="AG28" t="n">
        <v>4.996141975308642</v>
      </c>
      <c r="AH28" t="n">
        <v>192217.9107079798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7.7169</v>
      </c>
      <c r="E29" t="n">
        <v>12.96</v>
      </c>
      <c r="F29" t="n">
        <v>9.15</v>
      </c>
      <c r="G29" t="n">
        <v>34.3</v>
      </c>
      <c r="H29" t="n">
        <v>0.46</v>
      </c>
      <c r="I29" t="n">
        <v>16</v>
      </c>
      <c r="J29" t="n">
        <v>299.01</v>
      </c>
      <c r="K29" t="n">
        <v>61.2</v>
      </c>
      <c r="L29" t="n">
        <v>7.75</v>
      </c>
      <c r="M29" t="n">
        <v>14</v>
      </c>
      <c r="N29" t="n">
        <v>85.06</v>
      </c>
      <c r="O29" t="n">
        <v>37111.87</v>
      </c>
      <c r="P29" t="n">
        <v>155.56</v>
      </c>
      <c r="Q29" t="n">
        <v>446.33</v>
      </c>
      <c r="R29" t="n">
        <v>44.5</v>
      </c>
      <c r="S29" t="n">
        <v>28.73</v>
      </c>
      <c r="T29" t="n">
        <v>7176.79</v>
      </c>
      <c r="U29" t="n">
        <v>0.65</v>
      </c>
      <c r="V29" t="n">
        <v>0.89</v>
      </c>
      <c r="W29" t="n">
        <v>0.11</v>
      </c>
      <c r="X29" t="n">
        <v>0.43</v>
      </c>
      <c r="Y29" t="n">
        <v>1</v>
      </c>
      <c r="Z29" t="n">
        <v>10</v>
      </c>
      <c r="AA29" t="n">
        <v>155.5528445487378</v>
      </c>
      <c r="AB29" t="n">
        <v>212.8342644186576</v>
      </c>
      <c r="AC29" t="n">
        <v>192.521660937368</v>
      </c>
      <c r="AD29" t="n">
        <v>155552.8445487378</v>
      </c>
      <c r="AE29" t="n">
        <v>212834.2644186576</v>
      </c>
      <c r="AF29" t="n">
        <v>6.195563184021179e-06</v>
      </c>
      <c r="AG29" t="n">
        <v>5.000000000000001</v>
      </c>
      <c r="AH29" t="n">
        <v>192521.660937368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7.7698</v>
      </c>
      <c r="E30" t="n">
        <v>12.87</v>
      </c>
      <c r="F30" t="n">
        <v>9.109999999999999</v>
      </c>
      <c r="G30" t="n">
        <v>36.45</v>
      </c>
      <c r="H30" t="n">
        <v>0.48</v>
      </c>
      <c r="I30" t="n">
        <v>15</v>
      </c>
      <c r="J30" t="n">
        <v>299.53</v>
      </c>
      <c r="K30" t="n">
        <v>61.2</v>
      </c>
      <c r="L30" t="n">
        <v>8</v>
      </c>
      <c r="M30" t="n">
        <v>13</v>
      </c>
      <c r="N30" t="n">
        <v>85.33</v>
      </c>
      <c r="O30" t="n">
        <v>37176.68</v>
      </c>
      <c r="P30" t="n">
        <v>154.74</v>
      </c>
      <c r="Q30" t="n">
        <v>446.27</v>
      </c>
      <c r="R30" t="n">
        <v>43.28</v>
      </c>
      <c r="S30" t="n">
        <v>28.73</v>
      </c>
      <c r="T30" t="n">
        <v>6569.61</v>
      </c>
      <c r="U30" t="n">
        <v>0.66</v>
      </c>
      <c r="V30" t="n">
        <v>0.89</v>
      </c>
      <c r="W30" t="n">
        <v>0.11</v>
      </c>
      <c r="X30" t="n">
        <v>0.39</v>
      </c>
      <c r="Y30" t="n">
        <v>1</v>
      </c>
      <c r="Z30" t="n">
        <v>10</v>
      </c>
      <c r="AA30" t="n">
        <v>154.6095048050884</v>
      </c>
      <c r="AB30" t="n">
        <v>211.5435453641848</v>
      </c>
      <c r="AC30" t="n">
        <v>191.3541262979181</v>
      </c>
      <c r="AD30" t="n">
        <v>154609.5048050884</v>
      </c>
      <c r="AE30" t="n">
        <v>211543.5453641848</v>
      </c>
      <c r="AF30" t="n">
        <v>6.238034291905785e-06</v>
      </c>
      <c r="AG30" t="n">
        <v>4.965277777777778</v>
      </c>
      <c r="AH30" t="n">
        <v>191354.1262979181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7.7729</v>
      </c>
      <c r="E31" t="n">
        <v>12.87</v>
      </c>
      <c r="F31" t="n">
        <v>9.109999999999999</v>
      </c>
      <c r="G31" t="n">
        <v>36.43</v>
      </c>
      <c r="H31" t="n">
        <v>0.49</v>
      </c>
      <c r="I31" t="n">
        <v>15</v>
      </c>
      <c r="J31" t="n">
        <v>300.06</v>
      </c>
      <c r="K31" t="n">
        <v>61.2</v>
      </c>
      <c r="L31" t="n">
        <v>8.25</v>
      </c>
      <c r="M31" t="n">
        <v>13</v>
      </c>
      <c r="N31" t="n">
        <v>85.61</v>
      </c>
      <c r="O31" t="n">
        <v>37241.49</v>
      </c>
      <c r="P31" t="n">
        <v>154.45</v>
      </c>
      <c r="Q31" t="n">
        <v>446.27</v>
      </c>
      <c r="R31" t="n">
        <v>43.14</v>
      </c>
      <c r="S31" t="n">
        <v>28.73</v>
      </c>
      <c r="T31" t="n">
        <v>6499.24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154.4934940353491</v>
      </c>
      <c r="AB31" t="n">
        <v>211.3848143109936</v>
      </c>
      <c r="AC31" t="n">
        <v>191.210544313663</v>
      </c>
      <c r="AD31" t="n">
        <v>154493.4940353491</v>
      </c>
      <c r="AE31" t="n">
        <v>211384.8143109936</v>
      </c>
      <c r="AF31" t="n">
        <v>6.240523146999213e-06</v>
      </c>
      <c r="AG31" t="n">
        <v>4.965277777777778</v>
      </c>
      <c r="AH31" t="n">
        <v>191210.544313663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7.8525</v>
      </c>
      <c r="E32" t="n">
        <v>12.73</v>
      </c>
      <c r="F32" t="n">
        <v>9.029999999999999</v>
      </c>
      <c r="G32" t="n">
        <v>38.7</v>
      </c>
      <c r="H32" t="n">
        <v>0.5</v>
      </c>
      <c r="I32" t="n">
        <v>14</v>
      </c>
      <c r="J32" t="n">
        <v>300.59</v>
      </c>
      <c r="K32" t="n">
        <v>61.2</v>
      </c>
      <c r="L32" t="n">
        <v>8.5</v>
      </c>
      <c r="M32" t="n">
        <v>12</v>
      </c>
      <c r="N32" t="n">
        <v>85.89</v>
      </c>
      <c r="O32" t="n">
        <v>37306.42</v>
      </c>
      <c r="P32" t="n">
        <v>152.95</v>
      </c>
      <c r="Q32" t="n">
        <v>446.29</v>
      </c>
      <c r="R32" t="n">
        <v>40.45</v>
      </c>
      <c r="S32" t="n">
        <v>28.73</v>
      </c>
      <c r="T32" t="n">
        <v>5160.69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153.2346011610612</v>
      </c>
      <c r="AB32" t="n">
        <v>209.6623415419599</v>
      </c>
      <c r="AC32" t="n">
        <v>189.6524619281996</v>
      </c>
      <c r="AD32" t="n">
        <v>153234.6011610612</v>
      </c>
      <c r="AE32" t="n">
        <v>209662.3415419599</v>
      </c>
      <c r="AF32" t="n">
        <v>6.30443052294656e-06</v>
      </c>
      <c r="AG32" t="n">
        <v>4.911265432098766</v>
      </c>
      <c r="AH32" t="n">
        <v>189652.4619281996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7.8537</v>
      </c>
      <c r="E33" t="n">
        <v>12.73</v>
      </c>
      <c r="F33" t="n">
        <v>9.029999999999999</v>
      </c>
      <c r="G33" t="n">
        <v>38.7</v>
      </c>
      <c r="H33" t="n">
        <v>0.52</v>
      </c>
      <c r="I33" t="n">
        <v>14</v>
      </c>
      <c r="J33" t="n">
        <v>301.11</v>
      </c>
      <c r="K33" t="n">
        <v>61.2</v>
      </c>
      <c r="L33" t="n">
        <v>8.75</v>
      </c>
      <c r="M33" t="n">
        <v>12</v>
      </c>
      <c r="N33" t="n">
        <v>86.16</v>
      </c>
      <c r="O33" t="n">
        <v>37371.47</v>
      </c>
      <c r="P33" t="n">
        <v>152.58</v>
      </c>
      <c r="Q33" t="n">
        <v>446.3</v>
      </c>
      <c r="R33" t="n">
        <v>40.72</v>
      </c>
      <c r="S33" t="n">
        <v>28.73</v>
      </c>
      <c r="T33" t="n">
        <v>5294.48</v>
      </c>
      <c r="U33" t="n">
        <v>0.71</v>
      </c>
      <c r="V33" t="n">
        <v>0.9</v>
      </c>
      <c r="W33" t="n">
        <v>0.1</v>
      </c>
      <c r="X33" t="n">
        <v>0.31</v>
      </c>
      <c r="Y33" t="n">
        <v>1</v>
      </c>
      <c r="Z33" t="n">
        <v>10</v>
      </c>
      <c r="AA33" t="n">
        <v>153.1109909027238</v>
      </c>
      <c r="AB33" t="n">
        <v>209.4932125332029</v>
      </c>
      <c r="AC33" t="n">
        <v>189.4994743546643</v>
      </c>
      <c r="AD33" t="n">
        <v>153110.9909027237</v>
      </c>
      <c r="AE33" t="n">
        <v>209493.2125332029</v>
      </c>
      <c r="AF33" t="n">
        <v>6.30539395072466e-06</v>
      </c>
      <c r="AG33" t="n">
        <v>4.911265432098766</v>
      </c>
      <c r="AH33" t="n">
        <v>189499.4743546643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7.7737</v>
      </c>
      <c r="E34" t="n">
        <v>12.86</v>
      </c>
      <c r="F34" t="n">
        <v>9.16</v>
      </c>
      <c r="G34" t="n">
        <v>39.26</v>
      </c>
      <c r="H34" t="n">
        <v>0.53</v>
      </c>
      <c r="I34" t="n">
        <v>14</v>
      </c>
      <c r="J34" t="n">
        <v>301.64</v>
      </c>
      <c r="K34" t="n">
        <v>61.2</v>
      </c>
      <c r="L34" t="n">
        <v>9</v>
      </c>
      <c r="M34" t="n">
        <v>12</v>
      </c>
      <c r="N34" t="n">
        <v>86.44</v>
      </c>
      <c r="O34" t="n">
        <v>37436.63</v>
      </c>
      <c r="P34" t="n">
        <v>154.66</v>
      </c>
      <c r="Q34" t="n">
        <v>446.34</v>
      </c>
      <c r="R34" t="n">
        <v>45.4</v>
      </c>
      <c r="S34" t="n">
        <v>28.73</v>
      </c>
      <c r="T34" t="n">
        <v>7633.83</v>
      </c>
      <c r="U34" t="n">
        <v>0.63</v>
      </c>
      <c r="V34" t="n">
        <v>0.89</v>
      </c>
      <c r="W34" t="n">
        <v>0.1</v>
      </c>
      <c r="X34" t="n">
        <v>0.44</v>
      </c>
      <c r="Y34" t="n">
        <v>1</v>
      </c>
      <c r="Z34" t="n">
        <v>10</v>
      </c>
      <c r="AA34" t="n">
        <v>154.642458096244</v>
      </c>
      <c r="AB34" t="n">
        <v>211.5886335109404</v>
      </c>
      <c r="AC34" t="n">
        <v>191.394911295229</v>
      </c>
      <c r="AD34" t="n">
        <v>154642.458096244</v>
      </c>
      <c r="AE34" t="n">
        <v>211588.6335109404</v>
      </c>
      <c r="AF34" t="n">
        <v>6.241165432184613e-06</v>
      </c>
      <c r="AG34" t="n">
        <v>4.96141975308642</v>
      </c>
      <c r="AH34" t="n">
        <v>191394.911295229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7.8673</v>
      </c>
      <c r="E35" t="n">
        <v>12.71</v>
      </c>
      <c r="F35" t="n">
        <v>9.06</v>
      </c>
      <c r="G35" t="n">
        <v>41.82</v>
      </c>
      <c r="H35" t="n">
        <v>0.55</v>
      </c>
      <c r="I35" t="n">
        <v>13</v>
      </c>
      <c r="J35" t="n">
        <v>302.17</v>
      </c>
      <c r="K35" t="n">
        <v>61.2</v>
      </c>
      <c r="L35" t="n">
        <v>9.25</v>
      </c>
      <c r="M35" t="n">
        <v>11</v>
      </c>
      <c r="N35" t="n">
        <v>86.72</v>
      </c>
      <c r="O35" t="n">
        <v>37501.91</v>
      </c>
      <c r="P35" t="n">
        <v>152.59</v>
      </c>
      <c r="Q35" t="n">
        <v>446.28</v>
      </c>
      <c r="R35" t="n">
        <v>41.8</v>
      </c>
      <c r="S35" t="n">
        <v>28.73</v>
      </c>
      <c r="T35" t="n">
        <v>5841.47</v>
      </c>
      <c r="U35" t="n">
        <v>0.6899999999999999</v>
      </c>
      <c r="V35" t="n">
        <v>0.9</v>
      </c>
      <c r="W35" t="n">
        <v>0.1</v>
      </c>
      <c r="X35" t="n">
        <v>0.34</v>
      </c>
      <c r="Y35" t="n">
        <v>1</v>
      </c>
      <c r="Z35" t="n">
        <v>10</v>
      </c>
      <c r="AA35" t="n">
        <v>153.058457610797</v>
      </c>
      <c r="AB35" t="n">
        <v>209.4213341655835</v>
      </c>
      <c r="AC35" t="n">
        <v>189.4344559575685</v>
      </c>
      <c r="AD35" t="n">
        <v>153058.457610797</v>
      </c>
      <c r="AE35" t="n">
        <v>209421.3341655835</v>
      </c>
      <c r="AF35" t="n">
        <v>6.316312798876468e-06</v>
      </c>
      <c r="AG35" t="n">
        <v>4.90354938271605</v>
      </c>
      <c r="AH35" t="n">
        <v>189434.4559575685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7.8616</v>
      </c>
      <c r="E36" t="n">
        <v>12.72</v>
      </c>
      <c r="F36" t="n">
        <v>9.07</v>
      </c>
      <c r="G36" t="n">
        <v>41.86</v>
      </c>
      <c r="H36" t="n">
        <v>0.5600000000000001</v>
      </c>
      <c r="I36" t="n">
        <v>13</v>
      </c>
      <c r="J36" t="n">
        <v>302.7</v>
      </c>
      <c r="K36" t="n">
        <v>61.2</v>
      </c>
      <c r="L36" t="n">
        <v>9.5</v>
      </c>
      <c r="M36" t="n">
        <v>11</v>
      </c>
      <c r="N36" t="n">
        <v>87</v>
      </c>
      <c r="O36" t="n">
        <v>37567.32</v>
      </c>
      <c r="P36" t="n">
        <v>152.61</v>
      </c>
      <c r="Q36" t="n">
        <v>446.3</v>
      </c>
      <c r="R36" t="n">
        <v>42.07</v>
      </c>
      <c r="S36" t="n">
        <v>28.73</v>
      </c>
      <c r="T36" t="n">
        <v>5974.19</v>
      </c>
      <c r="U36" t="n">
        <v>0.68</v>
      </c>
      <c r="V36" t="n">
        <v>0.9</v>
      </c>
      <c r="W36" t="n">
        <v>0.1</v>
      </c>
      <c r="X36" t="n">
        <v>0.35</v>
      </c>
      <c r="Y36" t="n">
        <v>1</v>
      </c>
      <c r="Z36" t="n">
        <v>10</v>
      </c>
      <c r="AA36" t="n">
        <v>153.1281918786301</v>
      </c>
      <c r="AB36" t="n">
        <v>209.5167476672914</v>
      </c>
      <c r="AC36" t="n">
        <v>189.5207633285872</v>
      </c>
      <c r="AD36" t="n">
        <v>153128.1918786301</v>
      </c>
      <c r="AE36" t="n">
        <v>209516.7476672914</v>
      </c>
      <c r="AF36" t="n">
        <v>6.311736516930491e-06</v>
      </c>
      <c r="AG36" t="n">
        <v>4.907407407407408</v>
      </c>
      <c r="AH36" t="n">
        <v>189520.7633285871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7.8551</v>
      </c>
      <c r="E37" t="n">
        <v>12.73</v>
      </c>
      <c r="F37" t="n">
        <v>9.08</v>
      </c>
      <c r="G37" t="n">
        <v>41.91</v>
      </c>
      <c r="H37" t="n">
        <v>0.57</v>
      </c>
      <c r="I37" t="n">
        <v>13</v>
      </c>
      <c r="J37" t="n">
        <v>303.23</v>
      </c>
      <c r="K37" t="n">
        <v>61.2</v>
      </c>
      <c r="L37" t="n">
        <v>9.75</v>
      </c>
      <c r="M37" t="n">
        <v>11</v>
      </c>
      <c r="N37" t="n">
        <v>87.28</v>
      </c>
      <c r="O37" t="n">
        <v>37632.84</v>
      </c>
      <c r="P37" t="n">
        <v>152.82</v>
      </c>
      <c r="Q37" t="n">
        <v>446.27</v>
      </c>
      <c r="R37" t="n">
        <v>42.45</v>
      </c>
      <c r="S37" t="n">
        <v>28.73</v>
      </c>
      <c r="T37" t="n">
        <v>6165.9</v>
      </c>
      <c r="U37" t="n">
        <v>0.68</v>
      </c>
      <c r="V37" t="n">
        <v>0.9</v>
      </c>
      <c r="W37" t="n">
        <v>0.1</v>
      </c>
      <c r="X37" t="n">
        <v>0.36</v>
      </c>
      <c r="Y37" t="n">
        <v>1</v>
      </c>
      <c r="Z37" t="n">
        <v>10</v>
      </c>
      <c r="AA37" t="n">
        <v>153.2629676465033</v>
      </c>
      <c r="AB37" t="n">
        <v>209.7011538187828</v>
      </c>
      <c r="AC37" t="n">
        <v>189.6875700157958</v>
      </c>
      <c r="AD37" t="n">
        <v>153262.9676465033</v>
      </c>
      <c r="AE37" t="n">
        <v>209701.1538187828</v>
      </c>
      <c r="AF37" t="n">
        <v>6.306517949799112e-06</v>
      </c>
      <c r="AG37" t="n">
        <v>4.911265432098766</v>
      </c>
      <c r="AH37" t="n">
        <v>189687.5700157958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7.9208</v>
      </c>
      <c r="E38" t="n">
        <v>12.62</v>
      </c>
      <c r="F38" t="n">
        <v>9.029999999999999</v>
      </c>
      <c r="G38" t="n">
        <v>45.15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151.5</v>
      </c>
      <c r="Q38" t="n">
        <v>446.28</v>
      </c>
      <c r="R38" t="n">
        <v>40.65</v>
      </c>
      <c r="S38" t="n">
        <v>28.73</v>
      </c>
      <c r="T38" t="n">
        <v>5271.08</v>
      </c>
      <c r="U38" t="n">
        <v>0.71</v>
      </c>
      <c r="V38" t="n">
        <v>0.9</v>
      </c>
      <c r="W38" t="n">
        <v>0.1</v>
      </c>
      <c r="X38" t="n">
        <v>0.31</v>
      </c>
      <c r="Y38" t="n">
        <v>1</v>
      </c>
      <c r="Z38" t="n">
        <v>10</v>
      </c>
      <c r="AA38" t="n">
        <v>152.2464556465158</v>
      </c>
      <c r="AB38" t="n">
        <v>208.310317255056</v>
      </c>
      <c r="AC38" t="n">
        <v>188.4294729416594</v>
      </c>
      <c r="AD38" t="n">
        <v>152246.4556465158</v>
      </c>
      <c r="AE38" t="n">
        <v>208310.3172550561</v>
      </c>
      <c r="AF38" t="n">
        <v>6.359265620650126e-06</v>
      </c>
      <c r="AG38" t="n">
        <v>4.868827160493827</v>
      </c>
      <c r="AH38" t="n">
        <v>188429.4729416594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7.9154</v>
      </c>
      <c r="E39" t="n">
        <v>12.63</v>
      </c>
      <c r="F39" t="n">
        <v>9.039999999999999</v>
      </c>
      <c r="G39" t="n">
        <v>45.19</v>
      </c>
      <c r="H39" t="n">
        <v>0.6</v>
      </c>
      <c r="I39" t="n">
        <v>12</v>
      </c>
      <c r="J39" t="n">
        <v>304.3</v>
      </c>
      <c r="K39" t="n">
        <v>61.2</v>
      </c>
      <c r="L39" t="n">
        <v>10.25</v>
      </c>
      <c r="M39" t="n">
        <v>10</v>
      </c>
      <c r="N39" t="n">
        <v>87.84999999999999</v>
      </c>
      <c r="O39" t="n">
        <v>37764.25</v>
      </c>
      <c r="P39" t="n">
        <v>151.69</v>
      </c>
      <c r="Q39" t="n">
        <v>446.3</v>
      </c>
      <c r="R39" t="n">
        <v>40.97</v>
      </c>
      <c r="S39" t="n">
        <v>28.73</v>
      </c>
      <c r="T39" t="n">
        <v>5431.67</v>
      </c>
      <c r="U39" t="n">
        <v>0.7</v>
      </c>
      <c r="V39" t="n">
        <v>0.9</v>
      </c>
      <c r="W39" t="n">
        <v>0.1</v>
      </c>
      <c r="X39" t="n">
        <v>0.32</v>
      </c>
      <c r="Y39" t="n">
        <v>1</v>
      </c>
      <c r="Z39" t="n">
        <v>10</v>
      </c>
      <c r="AA39" t="n">
        <v>152.3647170921942</v>
      </c>
      <c r="AB39" t="n">
        <v>208.47212778236</v>
      </c>
      <c r="AC39" t="n">
        <v>188.57584049934</v>
      </c>
      <c r="AD39" t="n">
        <v>152364.7170921942</v>
      </c>
      <c r="AE39" t="n">
        <v>208472.12778236</v>
      </c>
      <c r="AF39" t="n">
        <v>6.354930195648673e-06</v>
      </c>
      <c r="AG39" t="n">
        <v>4.872685185185186</v>
      </c>
      <c r="AH39" t="n">
        <v>188575.84049934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7.9142</v>
      </c>
      <c r="E40" t="n">
        <v>12.64</v>
      </c>
      <c r="F40" t="n">
        <v>9.039999999999999</v>
      </c>
      <c r="G40" t="n">
        <v>45.2</v>
      </c>
      <c r="H40" t="n">
        <v>0.61</v>
      </c>
      <c r="I40" t="n">
        <v>12</v>
      </c>
      <c r="J40" t="n">
        <v>304.83</v>
      </c>
      <c r="K40" t="n">
        <v>61.2</v>
      </c>
      <c r="L40" t="n">
        <v>10.5</v>
      </c>
      <c r="M40" t="n">
        <v>10</v>
      </c>
      <c r="N40" t="n">
        <v>88.13</v>
      </c>
      <c r="O40" t="n">
        <v>37830.13</v>
      </c>
      <c r="P40" t="n">
        <v>151.65</v>
      </c>
      <c r="Q40" t="n">
        <v>446.27</v>
      </c>
      <c r="R40" t="n">
        <v>41.1</v>
      </c>
      <c r="S40" t="n">
        <v>28.73</v>
      </c>
      <c r="T40" t="n">
        <v>5497.42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152.3619509555929</v>
      </c>
      <c r="AB40" t="n">
        <v>208.4683430322288</v>
      </c>
      <c r="AC40" t="n">
        <v>188.5724169604494</v>
      </c>
      <c r="AD40" t="n">
        <v>152361.9509555929</v>
      </c>
      <c r="AE40" t="n">
        <v>208468.3430322288</v>
      </c>
      <c r="AF40" t="n">
        <v>6.353966767870573e-06</v>
      </c>
      <c r="AG40" t="n">
        <v>4.876543209876544</v>
      </c>
      <c r="AH40" t="n">
        <v>188572.4169604494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7.9072</v>
      </c>
      <c r="E41" t="n">
        <v>12.65</v>
      </c>
      <c r="F41" t="n">
        <v>9.050000000000001</v>
      </c>
      <c r="G41" t="n">
        <v>45.25</v>
      </c>
      <c r="H41" t="n">
        <v>0.63</v>
      </c>
      <c r="I41" t="n">
        <v>12</v>
      </c>
      <c r="J41" t="n">
        <v>305.37</v>
      </c>
      <c r="K41" t="n">
        <v>61.2</v>
      </c>
      <c r="L41" t="n">
        <v>10.75</v>
      </c>
      <c r="M41" t="n">
        <v>10</v>
      </c>
      <c r="N41" t="n">
        <v>88.42</v>
      </c>
      <c r="O41" t="n">
        <v>37896.14</v>
      </c>
      <c r="P41" t="n">
        <v>151.32</v>
      </c>
      <c r="Q41" t="n">
        <v>446.27</v>
      </c>
      <c r="R41" t="n">
        <v>41.38</v>
      </c>
      <c r="S41" t="n">
        <v>28.73</v>
      </c>
      <c r="T41" t="n">
        <v>5635.92</v>
      </c>
      <c r="U41" t="n">
        <v>0.6899999999999999</v>
      </c>
      <c r="V41" t="n">
        <v>0.9</v>
      </c>
      <c r="W41" t="n">
        <v>0.1</v>
      </c>
      <c r="X41" t="n">
        <v>0.33</v>
      </c>
      <c r="Y41" t="n">
        <v>1</v>
      </c>
      <c r="Z41" t="n">
        <v>10</v>
      </c>
      <c r="AA41" t="n">
        <v>152.3339782683368</v>
      </c>
      <c r="AB41" t="n">
        <v>208.4300695674571</v>
      </c>
      <c r="AC41" t="n">
        <v>188.5377962614384</v>
      </c>
      <c r="AD41" t="n">
        <v>152333.9782683368</v>
      </c>
      <c r="AE41" t="n">
        <v>208430.0695674571</v>
      </c>
      <c r="AF41" t="n">
        <v>6.348346772498318e-06</v>
      </c>
      <c r="AG41" t="n">
        <v>4.880401234567902</v>
      </c>
      <c r="AH41" t="n">
        <v>188537.7962614384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7.9699</v>
      </c>
      <c r="E42" t="n">
        <v>12.55</v>
      </c>
      <c r="F42" t="n">
        <v>9.01</v>
      </c>
      <c r="G42" t="n">
        <v>49.12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150.25</v>
      </c>
      <c r="Q42" t="n">
        <v>446.28</v>
      </c>
      <c r="R42" t="n">
        <v>39.91</v>
      </c>
      <c r="S42" t="n">
        <v>28.73</v>
      </c>
      <c r="T42" t="n">
        <v>4904.19</v>
      </c>
      <c r="U42" t="n">
        <v>0.72</v>
      </c>
      <c r="V42" t="n">
        <v>0.9</v>
      </c>
      <c r="W42" t="n">
        <v>0.1</v>
      </c>
      <c r="X42" t="n">
        <v>0.28</v>
      </c>
      <c r="Y42" t="n">
        <v>1</v>
      </c>
      <c r="Z42" t="n">
        <v>10</v>
      </c>
      <c r="AA42" t="n">
        <v>151.4483322685931</v>
      </c>
      <c r="AB42" t="n">
        <v>207.2182896386645</v>
      </c>
      <c r="AC42" t="n">
        <v>187.4416669083055</v>
      </c>
      <c r="AD42" t="n">
        <v>151448.3322685931</v>
      </c>
      <c r="AE42" t="n">
        <v>207218.2896386645</v>
      </c>
      <c r="AF42" t="n">
        <v>6.398685873904082e-06</v>
      </c>
      <c r="AG42" t="n">
        <v>4.841820987654321</v>
      </c>
      <c r="AH42" t="n">
        <v>187441.6669083055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7.972</v>
      </c>
      <c r="E43" t="n">
        <v>12.54</v>
      </c>
      <c r="F43" t="n">
        <v>9</v>
      </c>
      <c r="G43" t="n">
        <v>49.1</v>
      </c>
      <c r="H43" t="n">
        <v>0.65</v>
      </c>
      <c r="I43" t="n">
        <v>11</v>
      </c>
      <c r="J43" t="n">
        <v>306.44</v>
      </c>
      <c r="K43" t="n">
        <v>61.2</v>
      </c>
      <c r="L43" t="n">
        <v>11.25</v>
      </c>
      <c r="M43" t="n">
        <v>9</v>
      </c>
      <c r="N43" t="n">
        <v>88.98999999999999</v>
      </c>
      <c r="O43" t="n">
        <v>38028.53</v>
      </c>
      <c r="P43" t="n">
        <v>150.05</v>
      </c>
      <c r="Q43" t="n">
        <v>446.29</v>
      </c>
      <c r="R43" t="n">
        <v>39.76</v>
      </c>
      <c r="S43" t="n">
        <v>28.73</v>
      </c>
      <c r="T43" t="n">
        <v>4831.74</v>
      </c>
      <c r="U43" t="n">
        <v>0.72</v>
      </c>
      <c r="V43" t="n">
        <v>0.9</v>
      </c>
      <c r="W43" t="n">
        <v>0.1</v>
      </c>
      <c r="X43" t="n">
        <v>0.28</v>
      </c>
      <c r="Y43" t="n">
        <v>1</v>
      </c>
      <c r="Z43" t="n">
        <v>10</v>
      </c>
      <c r="AA43" t="n">
        <v>151.3538593181542</v>
      </c>
      <c r="AB43" t="n">
        <v>207.0890275800215</v>
      </c>
      <c r="AC43" t="n">
        <v>187.3247414391189</v>
      </c>
      <c r="AD43" t="n">
        <v>151353.8593181541</v>
      </c>
      <c r="AE43" t="n">
        <v>207089.0275800215</v>
      </c>
      <c r="AF43" t="n">
        <v>6.400371872515757e-06</v>
      </c>
      <c r="AG43" t="n">
        <v>4.837962962962963</v>
      </c>
      <c r="AH43" t="n">
        <v>187324.7414391189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7.9688</v>
      </c>
      <c r="E44" t="n">
        <v>12.55</v>
      </c>
      <c r="F44" t="n">
        <v>9.01</v>
      </c>
      <c r="G44" t="n">
        <v>49.13</v>
      </c>
      <c r="H44" t="n">
        <v>0.67</v>
      </c>
      <c r="I44" t="n">
        <v>11</v>
      </c>
      <c r="J44" t="n">
        <v>306.98</v>
      </c>
      <c r="K44" t="n">
        <v>61.2</v>
      </c>
      <c r="L44" t="n">
        <v>11.5</v>
      </c>
      <c r="M44" t="n">
        <v>9</v>
      </c>
      <c r="N44" t="n">
        <v>89.28</v>
      </c>
      <c r="O44" t="n">
        <v>38094.91</v>
      </c>
      <c r="P44" t="n">
        <v>149.87</v>
      </c>
      <c r="Q44" t="n">
        <v>446.29</v>
      </c>
      <c r="R44" t="n">
        <v>39.95</v>
      </c>
      <c r="S44" t="n">
        <v>28.73</v>
      </c>
      <c r="T44" t="n">
        <v>4923.33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151.3414807934753</v>
      </c>
      <c r="AB44" t="n">
        <v>207.072090736454</v>
      </c>
      <c r="AC44" t="n">
        <v>187.3094210241305</v>
      </c>
      <c r="AD44" t="n">
        <v>151341.4807934753</v>
      </c>
      <c r="AE44" t="n">
        <v>207072.090736454</v>
      </c>
      <c r="AF44" t="n">
        <v>6.397802731774155e-06</v>
      </c>
      <c r="AG44" t="n">
        <v>4.841820987654321</v>
      </c>
      <c r="AH44" t="n">
        <v>187309.4210241305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7.9713</v>
      </c>
      <c r="E45" t="n">
        <v>12.54</v>
      </c>
      <c r="F45" t="n">
        <v>9</v>
      </c>
      <c r="G45" t="n">
        <v>49.11</v>
      </c>
      <c r="H45" t="n">
        <v>0.68</v>
      </c>
      <c r="I45" t="n">
        <v>11</v>
      </c>
      <c r="J45" t="n">
        <v>307.52</v>
      </c>
      <c r="K45" t="n">
        <v>61.2</v>
      </c>
      <c r="L45" t="n">
        <v>11.75</v>
      </c>
      <c r="M45" t="n">
        <v>9</v>
      </c>
      <c r="N45" t="n">
        <v>89.56999999999999</v>
      </c>
      <c r="O45" t="n">
        <v>38161.42</v>
      </c>
      <c r="P45" t="n">
        <v>149.6</v>
      </c>
      <c r="Q45" t="n">
        <v>446.27</v>
      </c>
      <c r="R45" t="n">
        <v>39.79</v>
      </c>
      <c r="S45" t="n">
        <v>28.73</v>
      </c>
      <c r="T45" t="n">
        <v>4843.12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151.2227095207196</v>
      </c>
      <c r="AB45" t="n">
        <v>206.9095826412509</v>
      </c>
      <c r="AC45" t="n">
        <v>187.1624224734521</v>
      </c>
      <c r="AD45" t="n">
        <v>151222.7095207196</v>
      </c>
      <c r="AE45" t="n">
        <v>206909.5826412509</v>
      </c>
      <c r="AF45" t="n">
        <v>6.399809872978531e-06</v>
      </c>
      <c r="AG45" t="n">
        <v>4.837962962962963</v>
      </c>
      <c r="AH45" t="n">
        <v>187162.4224734521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8.0314</v>
      </c>
      <c r="E46" t="n">
        <v>12.45</v>
      </c>
      <c r="F46" t="n">
        <v>8.960000000000001</v>
      </c>
      <c r="G46" t="n">
        <v>53.78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148.78</v>
      </c>
      <c r="Q46" t="n">
        <v>446.27</v>
      </c>
      <c r="R46" t="n">
        <v>38.48</v>
      </c>
      <c r="S46" t="n">
        <v>28.73</v>
      </c>
      <c r="T46" t="n">
        <v>4192.65</v>
      </c>
      <c r="U46" t="n">
        <v>0.75</v>
      </c>
      <c r="V46" t="n">
        <v>0.91</v>
      </c>
      <c r="W46" t="n">
        <v>0.1</v>
      </c>
      <c r="X46" t="n">
        <v>0.24</v>
      </c>
      <c r="Y46" t="n">
        <v>1</v>
      </c>
      <c r="Z46" t="n">
        <v>10</v>
      </c>
      <c r="AA46" t="n">
        <v>150.4476321219229</v>
      </c>
      <c r="AB46" t="n">
        <v>205.8490875502164</v>
      </c>
      <c r="AC46" t="n">
        <v>186.2031395454913</v>
      </c>
      <c r="AD46" t="n">
        <v>150447.6321219229</v>
      </c>
      <c r="AE46" t="n">
        <v>205849.0875502164</v>
      </c>
      <c r="AF46" t="n">
        <v>6.448061547531742e-06</v>
      </c>
      <c r="AG46" t="n">
        <v>4.80324074074074</v>
      </c>
      <c r="AH46" t="n">
        <v>186203.1395454913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8.039300000000001</v>
      </c>
      <c r="E47" t="n">
        <v>12.44</v>
      </c>
      <c r="F47" t="n">
        <v>8.949999999999999</v>
      </c>
      <c r="G47" t="n">
        <v>53.71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148.63</v>
      </c>
      <c r="Q47" t="n">
        <v>446.28</v>
      </c>
      <c r="R47" t="n">
        <v>37.97</v>
      </c>
      <c r="S47" t="n">
        <v>28.73</v>
      </c>
      <c r="T47" t="n">
        <v>3940.58</v>
      </c>
      <c r="U47" t="n">
        <v>0.76</v>
      </c>
      <c r="V47" t="n">
        <v>0.91</v>
      </c>
      <c r="W47" t="n">
        <v>0.1</v>
      </c>
      <c r="X47" t="n">
        <v>0.23</v>
      </c>
      <c r="Y47" t="n">
        <v>1</v>
      </c>
      <c r="Z47" t="n">
        <v>10</v>
      </c>
      <c r="AA47" t="n">
        <v>150.3256338697352</v>
      </c>
      <c r="AB47" t="n">
        <v>205.6821641593901</v>
      </c>
      <c r="AC47" t="n">
        <v>186.0521470888069</v>
      </c>
      <c r="AD47" t="n">
        <v>150325.6338697352</v>
      </c>
      <c r="AE47" t="n">
        <v>205682.1641593901</v>
      </c>
      <c r="AF47" t="n">
        <v>6.454404113737572e-06</v>
      </c>
      <c r="AG47" t="n">
        <v>4.799382716049383</v>
      </c>
      <c r="AH47" t="n">
        <v>186052.147088807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8.065200000000001</v>
      </c>
      <c r="E48" t="n">
        <v>12.4</v>
      </c>
      <c r="F48" t="n">
        <v>8.91</v>
      </c>
      <c r="G48" t="n">
        <v>53.47</v>
      </c>
      <c r="H48" t="n">
        <v>0.72</v>
      </c>
      <c r="I48" t="n">
        <v>10</v>
      </c>
      <c r="J48" t="n">
        <v>309.14</v>
      </c>
      <c r="K48" t="n">
        <v>61.2</v>
      </c>
      <c r="L48" t="n">
        <v>12.5</v>
      </c>
      <c r="M48" t="n">
        <v>8</v>
      </c>
      <c r="N48" t="n">
        <v>90.44</v>
      </c>
      <c r="O48" t="n">
        <v>38361.7</v>
      </c>
      <c r="P48" t="n">
        <v>147.7</v>
      </c>
      <c r="Q48" t="n">
        <v>446.27</v>
      </c>
      <c r="R48" t="n">
        <v>36.65</v>
      </c>
      <c r="S48" t="n">
        <v>28.73</v>
      </c>
      <c r="T48" t="n">
        <v>3280.61</v>
      </c>
      <c r="U48" t="n">
        <v>0.78</v>
      </c>
      <c r="V48" t="n">
        <v>0.91</v>
      </c>
      <c r="W48" t="n">
        <v>0.1</v>
      </c>
      <c r="X48" t="n">
        <v>0.19</v>
      </c>
      <c r="Y48" t="n">
        <v>1</v>
      </c>
      <c r="Z48" t="n">
        <v>10</v>
      </c>
      <c r="AA48" t="n">
        <v>149.7833675363516</v>
      </c>
      <c r="AB48" t="n">
        <v>204.9402114389528</v>
      </c>
      <c r="AC48" t="n">
        <v>185.3810052946708</v>
      </c>
      <c r="AD48" t="n">
        <v>149783.3675363516</v>
      </c>
      <c r="AE48" t="n">
        <v>204940.2114389528</v>
      </c>
      <c r="AF48" t="n">
        <v>6.475198096614913e-06</v>
      </c>
      <c r="AG48" t="n">
        <v>4.783950617283951</v>
      </c>
      <c r="AH48" t="n">
        <v>185381.0052946708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8.0398</v>
      </c>
      <c r="E49" t="n">
        <v>12.44</v>
      </c>
      <c r="F49" t="n">
        <v>8.949999999999999</v>
      </c>
      <c r="G49" t="n">
        <v>53.7</v>
      </c>
      <c r="H49" t="n">
        <v>0.73</v>
      </c>
      <c r="I49" t="n">
        <v>10</v>
      </c>
      <c r="J49" t="n">
        <v>309.68</v>
      </c>
      <c r="K49" t="n">
        <v>61.2</v>
      </c>
      <c r="L49" t="n">
        <v>12.75</v>
      </c>
      <c r="M49" t="n">
        <v>8</v>
      </c>
      <c r="N49" t="n">
        <v>90.73999999999999</v>
      </c>
      <c r="O49" t="n">
        <v>38428.72</v>
      </c>
      <c r="P49" t="n">
        <v>147.93</v>
      </c>
      <c r="Q49" t="n">
        <v>446.29</v>
      </c>
      <c r="R49" t="n">
        <v>38.18</v>
      </c>
      <c r="S49" t="n">
        <v>28.73</v>
      </c>
      <c r="T49" t="n">
        <v>4044.77</v>
      </c>
      <c r="U49" t="n">
        <v>0.75</v>
      </c>
      <c r="V49" t="n">
        <v>0.91</v>
      </c>
      <c r="W49" t="n">
        <v>0.09</v>
      </c>
      <c r="X49" t="n">
        <v>0.23</v>
      </c>
      <c r="Y49" t="n">
        <v>1</v>
      </c>
      <c r="Z49" t="n">
        <v>10</v>
      </c>
      <c r="AA49" t="n">
        <v>150.1112972602398</v>
      </c>
      <c r="AB49" t="n">
        <v>205.3888993544148</v>
      </c>
      <c r="AC49" t="n">
        <v>185.7868710652186</v>
      </c>
      <c r="AD49" t="n">
        <v>150111.2972602398</v>
      </c>
      <c r="AE49" t="n">
        <v>205388.8993544148</v>
      </c>
      <c r="AF49" t="n">
        <v>6.454805541978447e-06</v>
      </c>
      <c r="AG49" t="n">
        <v>4.799382716049383</v>
      </c>
      <c r="AH49" t="n">
        <v>185786.8710652186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7.9941</v>
      </c>
      <c r="E50" t="n">
        <v>12.51</v>
      </c>
      <c r="F50" t="n">
        <v>9.02</v>
      </c>
      <c r="G50" t="n">
        <v>54.13</v>
      </c>
      <c r="H50" t="n">
        <v>0.75</v>
      </c>
      <c r="I50" t="n">
        <v>10</v>
      </c>
      <c r="J50" t="n">
        <v>310.23</v>
      </c>
      <c r="K50" t="n">
        <v>61.2</v>
      </c>
      <c r="L50" t="n">
        <v>13</v>
      </c>
      <c r="M50" t="n">
        <v>8</v>
      </c>
      <c r="N50" t="n">
        <v>91.03</v>
      </c>
      <c r="O50" t="n">
        <v>38495.87</v>
      </c>
      <c r="P50" t="n">
        <v>148.96</v>
      </c>
      <c r="Q50" t="n">
        <v>446.27</v>
      </c>
      <c r="R50" t="n">
        <v>40.67</v>
      </c>
      <c r="S50" t="n">
        <v>28.73</v>
      </c>
      <c r="T50" t="n">
        <v>5289.9</v>
      </c>
      <c r="U50" t="n">
        <v>0.71</v>
      </c>
      <c r="V50" t="n">
        <v>0.9</v>
      </c>
      <c r="W50" t="n">
        <v>0.09</v>
      </c>
      <c r="X50" t="n">
        <v>0.3</v>
      </c>
      <c r="Y50" t="n">
        <v>1</v>
      </c>
      <c r="Z50" t="n">
        <v>10</v>
      </c>
      <c r="AA50" t="n">
        <v>150.8895325856513</v>
      </c>
      <c r="AB50" t="n">
        <v>206.4537152599618</v>
      </c>
      <c r="AC50" t="n">
        <v>186.7500624352191</v>
      </c>
      <c r="AD50" t="n">
        <v>150889.5325856513</v>
      </c>
      <c r="AE50" t="n">
        <v>206453.7152599618</v>
      </c>
      <c r="AF50" t="n">
        <v>6.418115000762445e-06</v>
      </c>
      <c r="AG50" t="n">
        <v>4.826388888888889</v>
      </c>
      <c r="AH50" t="n">
        <v>186750.0624352191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8.075900000000001</v>
      </c>
      <c r="E51" t="n">
        <v>12.38</v>
      </c>
      <c r="F51" t="n">
        <v>8.949999999999999</v>
      </c>
      <c r="G51" t="n">
        <v>59.66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147.04</v>
      </c>
      <c r="Q51" t="n">
        <v>446.27</v>
      </c>
      <c r="R51" t="n">
        <v>38.02</v>
      </c>
      <c r="S51" t="n">
        <v>28.73</v>
      </c>
      <c r="T51" t="n">
        <v>3971.33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149.5759870793738</v>
      </c>
      <c r="AB51" t="n">
        <v>204.656464348736</v>
      </c>
      <c r="AC51" t="n">
        <v>185.1243386285026</v>
      </c>
      <c r="AD51" t="n">
        <v>149575.9870793739</v>
      </c>
      <c r="AE51" t="n">
        <v>204656.464348736</v>
      </c>
      <c r="AF51" t="n">
        <v>6.483788660969645e-06</v>
      </c>
      <c r="AG51" t="n">
        <v>4.776234567901235</v>
      </c>
      <c r="AH51" t="n">
        <v>185124.3386285026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8.071</v>
      </c>
      <c r="E52" t="n">
        <v>12.39</v>
      </c>
      <c r="F52" t="n">
        <v>8.960000000000001</v>
      </c>
      <c r="G52" t="n">
        <v>59.71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147.2</v>
      </c>
      <c r="Q52" t="n">
        <v>446.27</v>
      </c>
      <c r="R52" t="n">
        <v>38.33</v>
      </c>
      <c r="S52" t="n">
        <v>28.73</v>
      </c>
      <c r="T52" t="n">
        <v>4123.52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149.6775001255964</v>
      </c>
      <c r="AB52" t="n">
        <v>204.7953589770171</v>
      </c>
      <c r="AC52" t="n">
        <v>185.2499773484005</v>
      </c>
      <c r="AD52" t="n">
        <v>149677.5001255964</v>
      </c>
      <c r="AE52" t="n">
        <v>204795.3589770171</v>
      </c>
      <c r="AF52" t="n">
        <v>6.479854664209067e-06</v>
      </c>
      <c r="AG52" t="n">
        <v>4.780092592592593</v>
      </c>
      <c r="AH52" t="n">
        <v>185249.9773484005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8.0754</v>
      </c>
      <c r="E53" t="n">
        <v>12.38</v>
      </c>
      <c r="F53" t="n">
        <v>8.949999999999999</v>
      </c>
      <c r="G53" t="n">
        <v>59.66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146.92</v>
      </c>
      <c r="Q53" t="n">
        <v>446.27</v>
      </c>
      <c r="R53" t="n">
        <v>38.02</v>
      </c>
      <c r="S53" t="n">
        <v>28.73</v>
      </c>
      <c r="T53" t="n">
        <v>3969.27</v>
      </c>
      <c r="U53" t="n">
        <v>0.76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149.543735684149</v>
      </c>
      <c r="AB53" t="n">
        <v>204.6123365669582</v>
      </c>
      <c r="AC53" t="n">
        <v>185.084422340284</v>
      </c>
      <c r="AD53" t="n">
        <v>149543.735684149</v>
      </c>
      <c r="AE53" t="n">
        <v>204612.3365669583</v>
      </c>
      <c r="AF53" t="n">
        <v>6.483387232728769e-06</v>
      </c>
      <c r="AG53" t="n">
        <v>4.776234567901235</v>
      </c>
      <c r="AH53" t="n">
        <v>185084.422340284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8.074299999999999</v>
      </c>
      <c r="E54" t="n">
        <v>12.38</v>
      </c>
      <c r="F54" t="n">
        <v>8.949999999999999</v>
      </c>
      <c r="G54" t="n">
        <v>59.67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147.17</v>
      </c>
      <c r="Q54" t="n">
        <v>446.27</v>
      </c>
      <c r="R54" t="n">
        <v>38.22</v>
      </c>
      <c r="S54" t="n">
        <v>28.73</v>
      </c>
      <c r="T54" t="n">
        <v>4071.54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149.6267367254265</v>
      </c>
      <c r="AB54" t="n">
        <v>204.7259022533815</v>
      </c>
      <c r="AC54" t="n">
        <v>185.1871494769855</v>
      </c>
      <c r="AD54" t="n">
        <v>149626.7367254265</v>
      </c>
      <c r="AE54" t="n">
        <v>204725.9022533816</v>
      </c>
      <c r="AF54" t="n">
        <v>6.482504090598841e-06</v>
      </c>
      <c r="AG54" t="n">
        <v>4.776234567901235</v>
      </c>
      <c r="AH54" t="n">
        <v>185187.1494769855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8.0732</v>
      </c>
      <c r="E55" t="n">
        <v>12.39</v>
      </c>
      <c r="F55" t="n">
        <v>8.949999999999999</v>
      </c>
      <c r="G55" t="n">
        <v>59.68</v>
      </c>
      <c r="H55" t="n">
        <v>0.8100000000000001</v>
      </c>
      <c r="I55" t="n">
        <v>9</v>
      </c>
      <c r="J55" t="n">
        <v>312.97</v>
      </c>
      <c r="K55" t="n">
        <v>61.2</v>
      </c>
      <c r="L55" t="n">
        <v>14.25</v>
      </c>
      <c r="M55" t="n">
        <v>7</v>
      </c>
      <c r="N55" t="n">
        <v>92.52</v>
      </c>
      <c r="O55" t="n">
        <v>38833.69</v>
      </c>
      <c r="P55" t="n">
        <v>146.95</v>
      </c>
      <c r="Q55" t="n">
        <v>446.27</v>
      </c>
      <c r="R55" t="n">
        <v>38.26</v>
      </c>
      <c r="S55" t="n">
        <v>28.73</v>
      </c>
      <c r="T55" t="n">
        <v>4089.53</v>
      </c>
      <c r="U55" t="n">
        <v>0.75</v>
      </c>
      <c r="V55" t="n">
        <v>0.91</v>
      </c>
      <c r="W55" t="n">
        <v>0.09</v>
      </c>
      <c r="X55" t="n">
        <v>0.23</v>
      </c>
      <c r="Y55" t="n">
        <v>1</v>
      </c>
      <c r="Z55" t="n">
        <v>10</v>
      </c>
      <c r="AA55" t="n">
        <v>149.568953186099</v>
      </c>
      <c r="AB55" t="n">
        <v>204.6468402656438</v>
      </c>
      <c r="AC55" t="n">
        <v>185.1156330543932</v>
      </c>
      <c r="AD55" t="n">
        <v>149568.953186099</v>
      </c>
      <c r="AE55" t="n">
        <v>204646.8402656438</v>
      </c>
      <c r="AF55" t="n">
        <v>6.481620948468918e-06</v>
      </c>
      <c r="AG55" t="n">
        <v>4.780092592592593</v>
      </c>
      <c r="AH55" t="n">
        <v>185115.6330543932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8.0672</v>
      </c>
      <c r="E56" t="n">
        <v>12.4</v>
      </c>
      <c r="F56" t="n">
        <v>8.960000000000001</v>
      </c>
      <c r="G56" t="n">
        <v>59.74</v>
      </c>
      <c r="H56" t="n">
        <v>0.82</v>
      </c>
      <c r="I56" t="n">
        <v>9</v>
      </c>
      <c r="J56" t="n">
        <v>313.52</v>
      </c>
      <c r="K56" t="n">
        <v>61.2</v>
      </c>
      <c r="L56" t="n">
        <v>14.5</v>
      </c>
      <c r="M56" t="n">
        <v>7</v>
      </c>
      <c r="N56" t="n">
        <v>92.81999999999999</v>
      </c>
      <c r="O56" t="n">
        <v>38901.63</v>
      </c>
      <c r="P56" t="n">
        <v>146.93</v>
      </c>
      <c r="Q56" t="n">
        <v>446.28</v>
      </c>
      <c r="R56" t="n">
        <v>38.52</v>
      </c>
      <c r="S56" t="n">
        <v>28.73</v>
      </c>
      <c r="T56" t="n">
        <v>4219.84</v>
      </c>
      <c r="U56" t="n">
        <v>0.75</v>
      </c>
      <c r="V56" t="n">
        <v>0.91</v>
      </c>
      <c r="W56" t="n">
        <v>0.1</v>
      </c>
      <c r="X56" t="n">
        <v>0.24</v>
      </c>
      <c r="Y56" t="n">
        <v>1</v>
      </c>
      <c r="Z56" t="n">
        <v>10</v>
      </c>
      <c r="AA56" t="n">
        <v>149.6246678861773</v>
      </c>
      <c r="AB56" t="n">
        <v>204.72307157625</v>
      </c>
      <c r="AC56" t="n">
        <v>185.1845889557065</v>
      </c>
      <c r="AD56" t="n">
        <v>149624.6678861773</v>
      </c>
      <c r="AE56" t="n">
        <v>204723.07157625</v>
      </c>
      <c r="AF56" t="n">
        <v>6.476803809578413e-06</v>
      </c>
      <c r="AG56" t="n">
        <v>4.783950617283951</v>
      </c>
      <c r="AH56" t="n">
        <v>185184.5889557065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8.075200000000001</v>
      </c>
      <c r="E57" t="n">
        <v>12.38</v>
      </c>
      <c r="F57" t="n">
        <v>8.949999999999999</v>
      </c>
      <c r="G57" t="n">
        <v>59.66</v>
      </c>
      <c r="H57" t="n">
        <v>0.84</v>
      </c>
      <c r="I57" t="n">
        <v>9</v>
      </c>
      <c r="J57" t="n">
        <v>314.07</v>
      </c>
      <c r="K57" t="n">
        <v>61.2</v>
      </c>
      <c r="L57" t="n">
        <v>14.75</v>
      </c>
      <c r="M57" t="n">
        <v>7</v>
      </c>
      <c r="N57" t="n">
        <v>93.12</v>
      </c>
      <c r="O57" t="n">
        <v>38969.71</v>
      </c>
      <c r="P57" t="n">
        <v>146.32</v>
      </c>
      <c r="Q57" t="n">
        <v>446.28</v>
      </c>
      <c r="R57" t="n">
        <v>38.06</v>
      </c>
      <c r="S57" t="n">
        <v>28.73</v>
      </c>
      <c r="T57" t="n">
        <v>3989.62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149.3655014048529</v>
      </c>
      <c r="AB57" t="n">
        <v>204.3684685628839</v>
      </c>
      <c r="AC57" t="n">
        <v>184.8638287562475</v>
      </c>
      <c r="AD57" t="n">
        <v>149365.5014048529</v>
      </c>
      <c r="AE57" t="n">
        <v>204368.4685628839</v>
      </c>
      <c r="AF57" t="n">
        <v>6.48322666143242e-06</v>
      </c>
      <c r="AG57" t="n">
        <v>4.776234567901235</v>
      </c>
      <c r="AH57" t="n">
        <v>184863.8287562475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8.131399999999999</v>
      </c>
      <c r="E58" t="n">
        <v>12.3</v>
      </c>
      <c r="F58" t="n">
        <v>8.92</v>
      </c>
      <c r="G58" t="n">
        <v>66.88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145.43</v>
      </c>
      <c r="Q58" t="n">
        <v>446.29</v>
      </c>
      <c r="R58" t="n">
        <v>36.98</v>
      </c>
      <c r="S58" t="n">
        <v>28.73</v>
      </c>
      <c r="T58" t="n">
        <v>3454.24</v>
      </c>
      <c r="U58" t="n">
        <v>0.78</v>
      </c>
      <c r="V58" t="n">
        <v>0.91</v>
      </c>
      <c r="W58" t="n">
        <v>0.1</v>
      </c>
      <c r="X58" t="n">
        <v>0.2</v>
      </c>
      <c r="Y58" t="n">
        <v>1</v>
      </c>
      <c r="Z58" t="n">
        <v>10</v>
      </c>
      <c r="AA58" t="n">
        <v>148.6385999665477</v>
      </c>
      <c r="AB58" t="n">
        <v>203.3738899463672</v>
      </c>
      <c r="AC58" t="n">
        <v>183.964171326991</v>
      </c>
      <c r="AD58" t="n">
        <v>148638.5999665477</v>
      </c>
      <c r="AE58" t="n">
        <v>203373.8899463672</v>
      </c>
      <c r="AF58" t="n">
        <v>6.528347195706801e-06</v>
      </c>
      <c r="AG58" t="n">
        <v>4.74537037037037</v>
      </c>
      <c r="AH58" t="n">
        <v>183964.171326991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8.131</v>
      </c>
      <c r="E59" t="n">
        <v>12.3</v>
      </c>
      <c r="F59" t="n">
        <v>8.92</v>
      </c>
      <c r="G59" t="n">
        <v>66.89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145.23</v>
      </c>
      <c r="Q59" t="n">
        <v>446.27</v>
      </c>
      <c r="R59" t="n">
        <v>37.12</v>
      </c>
      <c r="S59" t="n">
        <v>28.73</v>
      </c>
      <c r="T59" t="n">
        <v>3527.42</v>
      </c>
      <c r="U59" t="n">
        <v>0.77</v>
      </c>
      <c r="V59" t="n">
        <v>0.91</v>
      </c>
      <c r="W59" t="n">
        <v>0.09</v>
      </c>
      <c r="X59" t="n">
        <v>0.2</v>
      </c>
      <c r="Y59" t="n">
        <v>1</v>
      </c>
      <c r="Z59" t="n">
        <v>10</v>
      </c>
      <c r="AA59" t="n">
        <v>148.5819933121817</v>
      </c>
      <c r="AB59" t="n">
        <v>203.2964382245543</v>
      </c>
      <c r="AC59" t="n">
        <v>183.8941114888037</v>
      </c>
      <c r="AD59" t="n">
        <v>148581.9933121817</v>
      </c>
      <c r="AE59" t="n">
        <v>203296.4382245543</v>
      </c>
      <c r="AF59" t="n">
        <v>6.528026053114101e-06</v>
      </c>
      <c r="AG59" t="n">
        <v>4.74537037037037</v>
      </c>
      <c r="AH59" t="n">
        <v>183894.1114888037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8.1317</v>
      </c>
      <c r="E60" t="n">
        <v>12.3</v>
      </c>
      <c r="F60" t="n">
        <v>8.92</v>
      </c>
      <c r="G60" t="n">
        <v>66.88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145.25</v>
      </c>
      <c r="Q60" t="n">
        <v>446.27</v>
      </c>
      <c r="R60" t="n">
        <v>37.02</v>
      </c>
      <c r="S60" t="n">
        <v>28.73</v>
      </c>
      <c r="T60" t="n">
        <v>3476.69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148.5828979124672</v>
      </c>
      <c r="AB60" t="n">
        <v>203.2976759385731</v>
      </c>
      <c r="AC60" t="n">
        <v>183.8952310771337</v>
      </c>
      <c r="AD60" t="n">
        <v>148582.8979124672</v>
      </c>
      <c r="AE60" t="n">
        <v>203297.6759385731</v>
      </c>
      <c r="AF60" t="n">
        <v>6.528588052651327e-06</v>
      </c>
      <c r="AG60" t="n">
        <v>4.74537037037037</v>
      </c>
      <c r="AH60" t="n">
        <v>183895.2310771337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8.1411</v>
      </c>
      <c r="E61" t="n">
        <v>12.28</v>
      </c>
      <c r="F61" t="n">
        <v>8.9</v>
      </c>
      <c r="G61" t="n">
        <v>66.77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144.83</v>
      </c>
      <c r="Q61" t="n">
        <v>446.27</v>
      </c>
      <c r="R61" t="n">
        <v>36.5</v>
      </c>
      <c r="S61" t="n">
        <v>28.73</v>
      </c>
      <c r="T61" t="n">
        <v>3212.51</v>
      </c>
      <c r="U61" t="n">
        <v>0.79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148.3559853968905</v>
      </c>
      <c r="AB61" t="n">
        <v>202.9872042240875</v>
      </c>
      <c r="AC61" t="n">
        <v>183.6143903473287</v>
      </c>
      <c r="AD61" t="n">
        <v>148355.9853968905</v>
      </c>
      <c r="AE61" t="n">
        <v>202987.2042240875</v>
      </c>
      <c r="AF61" t="n">
        <v>6.536134903579782e-06</v>
      </c>
      <c r="AG61" t="n">
        <v>4.737654320987654</v>
      </c>
      <c r="AH61" t="n">
        <v>183614.3903473287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8.1402</v>
      </c>
      <c r="E62" t="n">
        <v>12.28</v>
      </c>
      <c r="F62" t="n">
        <v>8.9</v>
      </c>
      <c r="G62" t="n">
        <v>66.78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144.63</v>
      </c>
      <c r="Q62" t="n">
        <v>446.27</v>
      </c>
      <c r="R62" t="n">
        <v>36.47</v>
      </c>
      <c r="S62" t="n">
        <v>28.73</v>
      </c>
      <c r="T62" t="n">
        <v>3198.28</v>
      </c>
      <c r="U62" t="n">
        <v>0.79</v>
      </c>
      <c r="V62" t="n">
        <v>0.91</v>
      </c>
      <c r="W62" t="n">
        <v>0.1</v>
      </c>
      <c r="X62" t="n">
        <v>0.18</v>
      </c>
      <c r="Y62" t="n">
        <v>1</v>
      </c>
      <c r="Z62" t="n">
        <v>10</v>
      </c>
      <c r="AA62" t="n">
        <v>148.3030141087059</v>
      </c>
      <c r="AB62" t="n">
        <v>202.914726570665</v>
      </c>
      <c r="AC62" t="n">
        <v>183.5488298594258</v>
      </c>
      <c r="AD62" t="n">
        <v>148303.0141087059</v>
      </c>
      <c r="AE62" t="n">
        <v>202914.726570665</v>
      </c>
      <c r="AF62" t="n">
        <v>6.535412332746208e-06</v>
      </c>
      <c r="AG62" t="n">
        <v>4.737654320987654</v>
      </c>
      <c r="AH62" t="n">
        <v>183548.8298594258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8.1625</v>
      </c>
      <c r="E63" t="n">
        <v>12.25</v>
      </c>
      <c r="F63" t="n">
        <v>8.869999999999999</v>
      </c>
      <c r="G63" t="n">
        <v>66.53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143.42</v>
      </c>
      <c r="Q63" t="n">
        <v>446.27</v>
      </c>
      <c r="R63" t="n">
        <v>35.41</v>
      </c>
      <c r="S63" t="n">
        <v>28.73</v>
      </c>
      <c r="T63" t="n">
        <v>2669.71</v>
      </c>
      <c r="U63" t="n">
        <v>0.8100000000000001</v>
      </c>
      <c r="V63" t="n">
        <v>0.92</v>
      </c>
      <c r="W63" t="n">
        <v>0.09</v>
      </c>
      <c r="X63" t="n">
        <v>0.15</v>
      </c>
      <c r="Y63" t="n">
        <v>1</v>
      </c>
      <c r="Z63" t="n">
        <v>10</v>
      </c>
      <c r="AA63" t="n">
        <v>147.733575408783</v>
      </c>
      <c r="AB63" t="n">
        <v>202.1355954195685</v>
      </c>
      <c r="AC63" t="n">
        <v>182.8440578918723</v>
      </c>
      <c r="AD63" t="n">
        <v>147733.575408783</v>
      </c>
      <c r="AE63" t="n">
        <v>202135.5954195685</v>
      </c>
      <c r="AF63" t="n">
        <v>6.553316032289246e-06</v>
      </c>
      <c r="AG63" t="n">
        <v>4.72608024691358</v>
      </c>
      <c r="AH63" t="n">
        <v>182844.0578918723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8.143000000000001</v>
      </c>
      <c r="E64" t="n">
        <v>12.28</v>
      </c>
      <c r="F64" t="n">
        <v>8.9</v>
      </c>
      <c r="G64" t="n">
        <v>66.75</v>
      </c>
      <c r="H64" t="n">
        <v>0.92</v>
      </c>
      <c r="I64" t="n">
        <v>8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143.6</v>
      </c>
      <c r="Q64" t="n">
        <v>446.27</v>
      </c>
      <c r="R64" t="n">
        <v>36.54</v>
      </c>
      <c r="S64" t="n">
        <v>28.73</v>
      </c>
      <c r="T64" t="n">
        <v>3236.12</v>
      </c>
      <c r="U64" t="n">
        <v>0.79</v>
      </c>
      <c r="V64" t="n">
        <v>0.92</v>
      </c>
      <c r="W64" t="n">
        <v>0.09</v>
      </c>
      <c r="X64" t="n">
        <v>0.18</v>
      </c>
      <c r="Y64" t="n">
        <v>1</v>
      </c>
      <c r="Z64" t="n">
        <v>10</v>
      </c>
      <c r="AA64" t="n">
        <v>147.9770292547992</v>
      </c>
      <c r="AB64" t="n">
        <v>202.4686997121134</v>
      </c>
      <c r="AC64" t="n">
        <v>183.1453711782516</v>
      </c>
      <c r="AD64" t="n">
        <v>147977.0292547992</v>
      </c>
      <c r="AE64" t="n">
        <v>202468.6997121134</v>
      </c>
      <c r="AF64" t="n">
        <v>6.537660330895109e-06</v>
      </c>
      <c r="AG64" t="n">
        <v>4.737654320987654</v>
      </c>
      <c r="AH64" t="n">
        <v>183145.3711782516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8.1129</v>
      </c>
      <c r="E65" t="n">
        <v>12.33</v>
      </c>
      <c r="F65" t="n">
        <v>8.949999999999999</v>
      </c>
      <c r="G65" t="n">
        <v>67.09</v>
      </c>
      <c r="H65" t="n">
        <v>0.9399999999999999</v>
      </c>
      <c r="I65" t="n">
        <v>8</v>
      </c>
      <c r="J65" t="n">
        <v>318.53</v>
      </c>
      <c r="K65" t="n">
        <v>61.2</v>
      </c>
      <c r="L65" t="n">
        <v>16.75</v>
      </c>
      <c r="M65" t="n">
        <v>6</v>
      </c>
      <c r="N65" t="n">
        <v>95.58</v>
      </c>
      <c r="O65" t="n">
        <v>39519.26</v>
      </c>
      <c r="P65" t="n">
        <v>144.15</v>
      </c>
      <c r="Q65" t="n">
        <v>446.27</v>
      </c>
      <c r="R65" t="n">
        <v>38.14</v>
      </c>
      <c r="S65" t="n">
        <v>28.73</v>
      </c>
      <c r="T65" t="n">
        <v>4034.68</v>
      </c>
      <c r="U65" t="n">
        <v>0.75</v>
      </c>
      <c r="V65" t="n">
        <v>0.91</v>
      </c>
      <c r="W65" t="n">
        <v>0.09</v>
      </c>
      <c r="X65" t="n">
        <v>0.23</v>
      </c>
      <c r="Y65" t="n">
        <v>1</v>
      </c>
      <c r="Z65" t="n">
        <v>10</v>
      </c>
      <c r="AA65" t="n">
        <v>148.4426421511831</v>
      </c>
      <c r="AB65" t="n">
        <v>203.1057718183367</v>
      </c>
      <c r="AC65" t="n">
        <v>183.7216420167935</v>
      </c>
      <c r="AD65" t="n">
        <v>148442.6421511831</v>
      </c>
      <c r="AE65" t="n">
        <v>203105.7718183367</v>
      </c>
      <c r="AF65" t="n">
        <v>6.513494350794416e-06</v>
      </c>
      <c r="AG65" t="n">
        <v>4.756944444444445</v>
      </c>
      <c r="AH65" t="n">
        <v>183721.6420167935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8.122400000000001</v>
      </c>
      <c r="E66" t="n">
        <v>12.31</v>
      </c>
      <c r="F66" t="n">
        <v>8.93</v>
      </c>
      <c r="G66" t="n">
        <v>66.98999999999999</v>
      </c>
      <c r="H66" t="n">
        <v>0.95</v>
      </c>
      <c r="I66" t="n">
        <v>8</v>
      </c>
      <c r="J66" t="n">
        <v>319.09</v>
      </c>
      <c r="K66" t="n">
        <v>61.2</v>
      </c>
      <c r="L66" t="n">
        <v>17</v>
      </c>
      <c r="M66" t="n">
        <v>6</v>
      </c>
      <c r="N66" t="n">
        <v>95.89</v>
      </c>
      <c r="O66" t="n">
        <v>39588.58</v>
      </c>
      <c r="P66" t="n">
        <v>143.45</v>
      </c>
      <c r="Q66" t="n">
        <v>446.28</v>
      </c>
      <c r="R66" t="n">
        <v>37.51</v>
      </c>
      <c r="S66" t="n">
        <v>28.73</v>
      </c>
      <c r="T66" t="n">
        <v>3718.04</v>
      </c>
      <c r="U66" t="n">
        <v>0.77</v>
      </c>
      <c r="V66" t="n">
        <v>0.91</v>
      </c>
      <c r="W66" t="n">
        <v>0.09</v>
      </c>
      <c r="X66" t="n">
        <v>0.21</v>
      </c>
      <c r="Y66" t="n">
        <v>1</v>
      </c>
      <c r="Z66" t="n">
        <v>10</v>
      </c>
      <c r="AA66" t="n">
        <v>148.1312728235071</v>
      </c>
      <c r="AB66" t="n">
        <v>202.6797425675653</v>
      </c>
      <c r="AC66" t="n">
        <v>183.3362723997798</v>
      </c>
      <c r="AD66" t="n">
        <v>148131.2728235071</v>
      </c>
      <c r="AE66" t="n">
        <v>202679.7425675653</v>
      </c>
      <c r="AF66" t="n">
        <v>6.521121487371047e-06</v>
      </c>
      <c r="AG66" t="n">
        <v>4.749228395061729</v>
      </c>
      <c r="AH66" t="n">
        <v>183336.2723997798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8.1898</v>
      </c>
      <c r="E67" t="n">
        <v>12.21</v>
      </c>
      <c r="F67" t="n">
        <v>8.880000000000001</v>
      </c>
      <c r="G67" t="n">
        <v>76.15000000000001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142.81</v>
      </c>
      <c r="Q67" t="n">
        <v>446.27</v>
      </c>
      <c r="R67" t="n">
        <v>35.93</v>
      </c>
      <c r="S67" t="n">
        <v>28.73</v>
      </c>
      <c r="T67" t="n">
        <v>2933.9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147.3780674164079</v>
      </c>
      <c r="AB67" t="n">
        <v>201.6491737004954</v>
      </c>
      <c r="AC67" t="n">
        <v>182.4040595789702</v>
      </c>
      <c r="AD67" t="n">
        <v>147378.0674164079</v>
      </c>
      <c r="AE67" t="n">
        <v>201649.1737004954</v>
      </c>
      <c r="AF67" t="n">
        <v>6.575234014241037e-06</v>
      </c>
      <c r="AG67" t="n">
        <v>4.710648148148149</v>
      </c>
      <c r="AH67" t="n">
        <v>182404.0595789702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8.1829</v>
      </c>
      <c r="E68" t="n">
        <v>12.22</v>
      </c>
      <c r="F68" t="n">
        <v>8.890000000000001</v>
      </c>
      <c r="G68" t="n">
        <v>76.23999999999999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142.91</v>
      </c>
      <c r="Q68" t="n">
        <v>446.27</v>
      </c>
      <c r="R68" t="n">
        <v>36.33</v>
      </c>
      <c r="S68" t="n">
        <v>28.73</v>
      </c>
      <c r="T68" t="n">
        <v>3134.02</v>
      </c>
      <c r="U68" t="n">
        <v>0.79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147.4731689999815</v>
      </c>
      <c r="AB68" t="n">
        <v>201.7792958827266</v>
      </c>
      <c r="AC68" t="n">
        <v>182.5217630827569</v>
      </c>
      <c r="AD68" t="n">
        <v>147473.1689999815</v>
      </c>
      <c r="AE68" t="n">
        <v>201779.2958827266</v>
      </c>
      <c r="AF68" t="n">
        <v>6.569694304516957e-06</v>
      </c>
      <c r="AG68" t="n">
        <v>4.714506172839506</v>
      </c>
      <c r="AH68" t="n">
        <v>182521.7630827569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8.188700000000001</v>
      </c>
      <c r="E69" t="n">
        <v>12.21</v>
      </c>
      <c r="F69" t="n">
        <v>8.890000000000001</v>
      </c>
      <c r="G69" t="n">
        <v>76.16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142.55</v>
      </c>
      <c r="Q69" t="n">
        <v>446.27</v>
      </c>
      <c r="R69" t="n">
        <v>35.96</v>
      </c>
      <c r="S69" t="n">
        <v>28.73</v>
      </c>
      <c r="T69" t="n">
        <v>2952.11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147.3261203163777</v>
      </c>
      <c r="AB69" t="n">
        <v>201.5780973864898</v>
      </c>
      <c r="AC69" t="n">
        <v>182.3397666886171</v>
      </c>
      <c r="AD69" t="n">
        <v>147326.1203163778</v>
      </c>
      <c r="AE69" t="n">
        <v>201578.0973864899</v>
      </c>
      <c r="AF69" t="n">
        <v>6.574350872111112e-06</v>
      </c>
      <c r="AG69" t="n">
        <v>4.710648148148149</v>
      </c>
      <c r="AH69" t="n">
        <v>182339.7666886171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8.1846</v>
      </c>
      <c r="E70" t="n">
        <v>12.22</v>
      </c>
      <c r="F70" t="n">
        <v>8.890000000000001</v>
      </c>
      <c r="G70" t="n">
        <v>76.20999999999999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142.77</v>
      </c>
      <c r="Q70" t="n">
        <v>446.27</v>
      </c>
      <c r="R70" t="n">
        <v>36.22</v>
      </c>
      <c r="S70" t="n">
        <v>28.73</v>
      </c>
      <c r="T70" t="n">
        <v>3078.86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147.4198568608965</v>
      </c>
      <c r="AB70" t="n">
        <v>201.7063518620648</v>
      </c>
      <c r="AC70" t="n">
        <v>182.4557807370495</v>
      </c>
      <c r="AD70" t="n">
        <v>147419.8568608965</v>
      </c>
      <c r="AE70" t="n">
        <v>201706.3518620649</v>
      </c>
      <c r="AF70" t="n">
        <v>6.571059160535934e-06</v>
      </c>
      <c r="AG70" t="n">
        <v>4.714506172839506</v>
      </c>
      <c r="AH70" t="n">
        <v>182455.7807370495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8.18</v>
      </c>
      <c r="E71" t="n">
        <v>12.22</v>
      </c>
      <c r="F71" t="n">
        <v>8.9</v>
      </c>
      <c r="G71" t="n">
        <v>76.27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142.73</v>
      </c>
      <c r="Q71" t="n">
        <v>446.28</v>
      </c>
      <c r="R71" t="n">
        <v>36.41</v>
      </c>
      <c r="S71" t="n">
        <v>28.73</v>
      </c>
      <c r="T71" t="n">
        <v>3177.1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147.4574836362898</v>
      </c>
      <c r="AB71" t="n">
        <v>201.7578344761341</v>
      </c>
      <c r="AC71" t="n">
        <v>182.5023499226884</v>
      </c>
      <c r="AD71" t="n">
        <v>147457.4836362898</v>
      </c>
      <c r="AE71" t="n">
        <v>201757.8344761342</v>
      </c>
      <c r="AF71" t="n">
        <v>6.567366020719881e-06</v>
      </c>
      <c r="AG71" t="n">
        <v>4.714506172839506</v>
      </c>
      <c r="AH71" t="n">
        <v>182502.3499226884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8.186999999999999</v>
      </c>
      <c r="E72" t="n">
        <v>12.21</v>
      </c>
      <c r="F72" t="n">
        <v>8.890000000000001</v>
      </c>
      <c r="G72" t="n">
        <v>76.18000000000001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142.37</v>
      </c>
      <c r="Q72" t="n">
        <v>446.28</v>
      </c>
      <c r="R72" t="n">
        <v>36.04</v>
      </c>
      <c r="S72" t="n">
        <v>28.73</v>
      </c>
      <c r="T72" t="n">
        <v>2992.33</v>
      </c>
      <c r="U72" t="n">
        <v>0.8</v>
      </c>
      <c r="V72" t="n">
        <v>0.92</v>
      </c>
      <c r="W72" t="n">
        <v>0.09</v>
      </c>
      <c r="X72" t="n">
        <v>0.17</v>
      </c>
      <c r="Y72" t="n">
        <v>1</v>
      </c>
      <c r="Z72" t="n">
        <v>10</v>
      </c>
      <c r="AA72" t="n">
        <v>147.2848501453944</v>
      </c>
      <c r="AB72" t="n">
        <v>201.5216297178391</v>
      </c>
      <c r="AC72" t="n">
        <v>182.2886882150095</v>
      </c>
      <c r="AD72" t="n">
        <v>147284.8501453944</v>
      </c>
      <c r="AE72" t="n">
        <v>201521.6297178391</v>
      </c>
      <c r="AF72" t="n">
        <v>6.572986016092134e-06</v>
      </c>
      <c r="AG72" t="n">
        <v>4.710648148148149</v>
      </c>
      <c r="AH72" t="n">
        <v>182288.6882150095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8.182700000000001</v>
      </c>
      <c r="E73" t="n">
        <v>12.22</v>
      </c>
      <c r="F73" t="n">
        <v>8.890000000000001</v>
      </c>
      <c r="G73" t="n">
        <v>76.23999999999999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142.14</v>
      </c>
      <c r="Q73" t="n">
        <v>446.27</v>
      </c>
      <c r="R73" t="n">
        <v>36.31</v>
      </c>
      <c r="S73" t="n">
        <v>28.73</v>
      </c>
      <c r="T73" t="n">
        <v>3127.14</v>
      </c>
      <c r="U73" t="n">
        <v>0.79</v>
      </c>
      <c r="V73" t="n">
        <v>0.92</v>
      </c>
      <c r="W73" t="n">
        <v>0.09</v>
      </c>
      <c r="X73" t="n">
        <v>0.17</v>
      </c>
      <c r="Y73" t="n">
        <v>1</v>
      </c>
      <c r="Z73" t="n">
        <v>10</v>
      </c>
      <c r="AA73" t="n">
        <v>147.2469769401057</v>
      </c>
      <c r="AB73" t="n">
        <v>201.4698099275152</v>
      </c>
      <c r="AC73" t="n">
        <v>182.2418140327445</v>
      </c>
      <c r="AD73" t="n">
        <v>147246.9769401057</v>
      </c>
      <c r="AE73" t="n">
        <v>201469.8099275152</v>
      </c>
      <c r="AF73" t="n">
        <v>6.569533733220609e-06</v>
      </c>
      <c r="AG73" t="n">
        <v>4.714506172839506</v>
      </c>
      <c r="AH73" t="n">
        <v>182241.8140327445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8.186999999999999</v>
      </c>
      <c r="E74" t="n">
        <v>12.21</v>
      </c>
      <c r="F74" t="n">
        <v>8.890000000000001</v>
      </c>
      <c r="G74" t="n">
        <v>76.18000000000001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141.52</v>
      </c>
      <c r="Q74" t="n">
        <v>446.27</v>
      </c>
      <c r="R74" t="n">
        <v>36.03</v>
      </c>
      <c r="S74" t="n">
        <v>28.73</v>
      </c>
      <c r="T74" t="n">
        <v>2987.06</v>
      </c>
      <c r="U74" t="n">
        <v>0.8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147.0337385032564</v>
      </c>
      <c r="AB74" t="n">
        <v>201.1780476908021</v>
      </c>
      <c r="AC74" t="n">
        <v>181.9778971744124</v>
      </c>
      <c r="AD74" t="n">
        <v>147033.7385032563</v>
      </c>
      <c r="AE74" t="n">
        <v>201178.0476908021</v>
      </c>
      <c r="AF74" t="n">
        <v>6.572986016092134e-06</v>
      </c>
      <c r="AG74" t="n">
        <v>4.710648148148149</v>
      </c>
      <c r="AH74" t="n">
        <v>181977.8971744124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8.190899999999999</v>
      </c>
      <c r="E75" t="n">
        <v>12.21</v>
      </c>
      <c r="F75" t="n">
        <v>8.880000000000001</v>
      </c>
      <c r="G75" t="n">
        <v>76.13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141.51</v>
      </c>
      <c r="Q75" t="n">
        <v>446.27</v>
      </c>
      <c r="R75" t="n">
        <v>35.85</v>
      </c>
      <c r="S75" t="n">
        <v>28.73</v>
      </c>
      <c r="T75" t="n">
        <v>2895.42</v>
      </c>
      <c r="U75" t="n">
        <v>0.8</v>
      </c>
      <c r="V75" t="n">
        <v>0.92</v>
      </c>
      <c r="W75" t="n">
        <v>0.09</v>
      </c>
      <c r="X75" t="n">
        <v>0.16</v>
      </c>
      <c r="Y75" t="n">
        <v>1</v>
      </c>
      <c r="Z75" t="n">
        <v>10</v>
      </c>
      <c r="AA75" t="n">
        <v>146.9864897220064</v>
      </c>
      <c r="AB75" t="n">
        <v>201.1133998238269</v>
      </c>
      <c r="AC75" t="n">
        <v>181.9194192091275</v>
      </c>
      <c r="AD75" t="n">
        <v>146986.4897220064</v>
      </c>
      <c r="AE75" t="n">
        <v>201113.3998238269</v>
      </c>
      <c r="AF75" t="n">
        <v>6.576117156370962e-06</v>
      </c>
      <c r="AG75" t="n">
        <v>4.710648148148149</v>
      </c>
      <c r="AH75" t="n">
        <v>181919.4192091275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8.187200000000001</v>
      </c>
      <c r="E76" t="n">
        <v>12.21</v>
      </c>
      <c r="F76" t="n">
        <v>8.890000000000001</v>
      </c>
      <c r="G76" t="n">
        <v>76.18000000000001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140.97</v>
      </c>
      <c r="Q76" t="n">
        <v>446.29</v>
      </c>
      <c r="R76" t="n">
        <v>36</v>
      </c>
      <c r="S76" t="n">
        <v>28.73</v>
      </c>
      <c r="T76" t="n">
        <v>2971.39</v>
      </c>
      <c r="U76" t="n">
        <v>0.8</v>
      </c>
      <c r="V76" t="n">
        <v>0.92</v>
      </c>
      <c r="W76" t="n">
        <v>0.09</v>
      </c>
      <c r="X76" t="n">
        <v>0.17</v>
      </c>
      <c r="Y76" t="n">
        <v>1</v>
      </c>
      <c r="Z76" t="n">
        <v>10</v>
      </c>
      <c r="AA76" t="n">
        <v>146.8698648910116</v>
      </c>
      <c r="AB76" t="n">
        <v>200.9538285849354</v>
      </c>
      <c r="AC76" t="n">
        <v>181.7750772253161</v>
      </c>
      <c r="AD76" t="n">
        <v>146869.8648910116</v>
      </c>
      <c r="AE76" t="n">
        <v>200953.8285849354</v>
      </c>
      <c r="AF76" t="n">
        <v>6.573146587388486e-06</v>
      </c>
      <c r="AG76" t="n">
        <v>4.710648148148149</v>
      </c>
      <c r="AH76" t="n">
        <v>181775.0772253161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8.207700000000001</v>
      </c>
      <c r="E77" t="n">
        <v>12.18</v>
      </c>
      <c r="F77" t="n">
        <v>8.859999999999999</v>
      </c>
      <c r="G77" t="n">
        <v>75.92</v>
      </c>
      <c r="H77" t="n">
        <v>1.08</v>
      </c>
      <c r="I77" t="n">
        <v>7</v>
      </c>
      <c r="J77" t="n">
        <v>325.35</v>
      </c>
      <c r="K77" t="n">
        <v>61.2</v>
      </c>
      <c r="L77" t="n">
        <v>19.75</v>
      </c>
      <c r="M77" t="n">
        <v>5</v>
      </c>
      <c r="N77" t="n">
        <v>99.40000000000001</v>
      </c>
      <c r="O77" t="n">
        <v>40360.92</v>
      </c>
      <c r="P77" t="n">
        <v>139.62</v>
      </c>
      <c r="Q77" t="n">
        <v>446.27</v>
      </c>
      <c r="R77" t="n">
        <v>34.95</v>
      </c>
      <c r="S77" t="n">
        <v>28.73</v>
      </c>
      <c r="T77" t="n">
        <v>2447.27</v>
      </c>
      <c r="U77" t="n">
        <v>0.82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146.278675594117</v>
      </c>
      <c r="AB77" t="n">
        <v>200.1449373074936</v>
      </c>
      <c r="AC77" t="n">
        <v>181.0433853961069</v>
      </c>
      <c r="AD77" t="n">
        <v>146278.675594117</v>
      </c>
      <c r="AE77" t="n">
        <v>200144.9373074936</v>
      </c>
      <c r="AF77" t="n">
        <v>6.589605145264373e-06</v>
      </c>
      <c r="AG77" t="n">
        <v>4.699074074074074</v>
      </c>
      <c r="AH77" t="n">
        <v>181043.385396107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8.265000000000001</v>
      </c>
      <c r="E78" t="n">
        <v>12.1</v>
      </c>
      <c r="F78" t="n">
        <v>8.83</v>
      </c>
      <c r="G78" t="n">
        <v>88.27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139.18</v>
      </c>
      <c r="Q78" t="n">
        <v>446.27</v>
      </c>
      <c r="R78" t="n">
        <v>34.03</v>
      </c>
      <c r="S78" t="n">
        <v>28.73</v>
      </c>
      <c r="T78" t="n">
        <v>1990.39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145.7087086600611</v>
      </c>
      <c r="AB78" t="n">
        <v>199.3650834031523</v>
      </c>
      <c r="AC78" t="n">
        <v>180.3379596538639</v>
      </c>
      <c r="AD78" t="n">
        <v>145708.7086600611</v>
      </c>
      <c r="AE78" t="n">
        <v>199365.0834031523</v>
      </c>
      <c r="AF78" t="n">
        <v>6.635608821668682e-06</v>
      </c>
      <c r="AG78" t="n">
        <v>4.66820987654321</v>
      </c>
      <c r="AH78" t="n">
        <v>180337.9596538639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8.247400000000001</v>
      </c>
      <c r="E79" t="n">
        <v>12.12</v>
      </c>
      <c r="F79" t="n">
        <v>8.85</v>
      </c>
      <c r="G79" t="n">
        <v>88.53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139.62</v>
      </c>
      <c r="Q79" t="n">
        <v>446.27</v>
      </c>
      <c r="R79" t="n">
        <v>34.97</v>
      </c>
      <c r="S79" t="n">
        <v>28.73</v>
      </c>
      <c r="T79" t="n">
        <v>2461.29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145.9906881087009</v>
      </c>
      <c r="AB79" t="n">
        <v>199.7509001248363</v>
      </c>
      <c r="AC79" t="n">
        <v>180.6869545691277</v>
      </c>
      <c r="AD79" t="n">
        <v>145990.6881087009</v>
      </c>
      <c r="AE79" t="n">
        <v>199750.9001248363</v>
      </c>
      <c r="AF79" t="n">
        <v>6.621478547589873e-06</v>
      </c>
      <c r="AG79" t="n">
        <v>4.675925925925926</v>
      </c>
      <c r="AH79" t="n">
        <v>180686.9545691277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8.2288</v>
      </c>
      <c r="E80" t="n">
        <v>12.15</v>
      </c>
      <c r="F80" t="n">
        <v>8.880000000000001</v>
      </c>
      <c r="G80" t="n">
        <v>88.8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140.12</v>
      </c>
      <c r="Q80" t="n">
        <v>446.27</v>
      </c>
      <c r="R80" t="n">
        <v>35.94</v>
      </c>
      <c r="S80" t="n">
        <v>28.73</v>
      </c>
      <c r="T80" t="n">
        <v>2942.56</v>
      </c>
      <c r="U80" t="n">
        <v>0.8</v>
      </c>
      <c r="V80" t="n">
        <v>0.92</v>
      </c>
      <c r="W80" t="n">
        <v>0.09</v>
      </c>
      <c r="X80" t="n">
        <v>0.16</v>
      </c>
      <c r="Y80" t="n">
        <v>1</v>
      </c>
      <c r="Z80" t="n">
        <v>10</v>
      </c>
      <c r="AA80" t="n">
        <v>146.3154039607858</v>
      </c>
      <c r="AB80" t="n">
        <v>200.195190679111</v>
      </c>
      <c r="AC80" t="n">
        <v>181.0888426564683</v>
      </c>
      <c r="AD80" t="n">
        <v>146315.4039607858</v>
      </c>
      <c r="AE80" t="n">
        <v>200195.190679111</v>
      </c>
      <c r="AF80" t="n">
        <v>6.60654541702931e-06</v>
      </c>
      <c r="AG80" t="n">
        <v>4.6875</v>
      </c>
      <c r="AH80" t="n">
        <v>181088.8426564683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8.239100000000001</v>
      </c>
      <c r="E81" t="n">
        <v>12.14</v>
      </c>
      <c r="F81" t="n">
        <v>8.859999999999999</v>
      </c>
      <c r="G81" t="n">
        <v>88.65000000000001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140.33</v>
      </c>
      <c r="Q81" t="n">
        <v>446.27</v>
      </c>
      <c r="R81" t="n">
        <v>35.32</v>
      </c>
      <c r="S81" t="n">
        <v>28.73</v>
      </c>
      <c r="T81" t="n">
        <v>2634.19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146.2725654364698</v>
      </c>
      <c r="AB81" t="n">
        <v>200.1365771202396</v>
      </c>
      <c r="AC81" t="n">
        <v>181.0358230933909</v>
      </c>
      <c r="AD81" t="n">
        <v>146272.5654364698</v>
      </c>
      <c r="AE81" t="n">
        <v>200136.5771202396</v>
      </c>
      <c r="AF81" t="n">
        <v>6.614814838791341e-06</v>
      </c>
      <c r="AG81" t="n">
        <v>4.683641975308642</v>
      </c>
      <c r="AH81" t="n">
        <v>181035.8230933909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8.246700000000001</v>
      </c>
      <c r="E82" t="n">
        <v>12.13</v>
      </c>
      <c r="F82" t="n">
        <v>8.85</v>
      </c>
      <c r="G82" t="n">
        <v>88.54000000000001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140.04</v>
      </c>
      <c r="Q82" t="n">
        <v>446.27</v>
      </c>
      <c r="R82" t="n">
        <v>34.93</v>
      </c>
      <c r="S82" t="n">
        <v>28.73</v>
      </c>
      <c r="T82" t="n">
        <v>2437.86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146.1186223586539</v>
      </c>
      <c r="AB82" t="n">
        <v>199.9259454096827</v>
      </c>
      <c r="AC82" t="n">
        <v>180.845293777666</v>
      </c>
      <c r="AD82" t="n">
        <v>146118.6223586539</v>
      </c>
      <c r="AE82" t="n">
        <v>199925.9454096827</v>
      </c>
      <c r="AF82" t="n">
        <v>6.620916548052647e-06</v>
      </c>
      <c r="AG82" t="n">
        <v>4.679783950617284</v>
      </c>
      <c r="AH82" t="n">
        <v>180845.293777666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8.238200000000001</v>
      </c>
      <c r="E83" t="n">
        <v>12.14</v>
      </c>
      <c r="F83" t="n">
        <v>8.869999999999999</v>
      </c>
      <c r="G83" t="n">
        <v>88.66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140.08</v>
      </c>
      <c r="Q83" t="n">
        <v>446.29</v>
      </c>
      <c r="R83" t="n">
        <v>35.38</v>
      </c>
      <c r="S83" t="n">
        <v>28.73</v>
      </c>
      <c r="T83" t="n">
        <v>2666.18</v>
      </c>
      <c r="U83" t="n">
        <v>0.8100000000000001</v>
      </c>
      <c r="V83" t="n">
        <v>0.92</v>
      </c>
      <c r="W83" t="n">
        <v>0.09</v>
      </c>
      <c r="X83" t="n">
        <v>0.15</v>
      </c>
      <c r="Y83" t="n">
        <v>1</v>
      </c>
      <c r="Z83" t="n">
        <v>10</v>
      </c>
      <c r="AA83" t="n">
        <v>146.2223522767211</v>
      </c>
      <c r="AB83" t="n">
        <v>200.0678732598232</v>
      </c>
      <c r="AC83" t="n">
        <v>180.9736762329862</v>
      </c>
      <c r="AD83" t="n">
        <v>146222.3522767211</v>
      </c>
      <c r="AE83" t="n">
        <v>200067.8732598232</v>
      </c>
      <c r="AF83" t="n">
        <v>6.614092267957766e-06</v>
      </c>
      <c r="AG83" t="n">
        <v>4.683641975308642</v>
      </c>
      <c r="AH83" t="n">
        <v>180973.6762329862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8.2395</v>
      </c>
      <c r="E84" t="n">
        <v>12.14</v>
      </c>
      <c r="F84" t="n">
        <v>8.859999999999999</v>
      </c>
      <c r="G84" t="n">
        <v>88.64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140.24</v>
      </c>
      <c r="Q84" t="n">
        <v>446.27</v>
      </c>
      <c r="R84" t="n">
        <v>35.32</v>
      </c>
      <c r="S84" t="n">
        <v>28.73</v>
      </c>
      <c r="T84" t="n">
        <v>2635.43</v>
      </c>
      <c r="U84" t="n">
        <v>0.8100000000000001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146.2434140471122</v>
      </c>
      <c r="AB84" t="n">
        <v>200.0966909032519</v>
      </c>
      <c r="AC84" t="n">
        <v>180.9997435609719</v>
      </c>
      <c r="AD84" t="n">
        <v>146243.4140471122</v>
      </c>
      <c r="AE84" t="n">
        <v>200096.6909032519</v>
      </c>
      <c r="AF84" t="n">
        <v>6.615135981384042e-06</v>
      </c>
      <c r="AG84" t="n">
        <v>4.683641975308642</v>
      </c>
      <c r="AH84" t="n">
        <v>180999.7435609719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8.2393</v>
      </c>
      <c r="E85" t="n">
        <v>12.14</v>
      </c>
      <c r="F85" t="n">
        <v>8.859999999999999</v>
      </c>
      <c r="G85" t="n">
        <v>88.64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140.3</v>
      </c>
      <c r="Q85" t="n">
        <v>446.34</v>
      </c>
      <c r="R85" t="n">
        <v>35.34</v>
      </c>
      <c r="S85" t="n">
        <v>28.73</v>
      </c>
      <c r="T85" t="n">
        <v>2644.92</v>
      </c>
      <c r="U85" t="n">
        <v>0.8100000000000001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146.2623926411442</v>
      </c>
      <c r="AB85" t="n">
        <v>200.1226582528831</v>
      </c>
      <c r="AC85" t="n">
        <v>181.0232326231996</v>
      </c>
      <c r="AD85" t="n">
        <v>146262.3926411442</v>
      </c>
      <c r="AE85" t="n">
        <v>200122.6582528831</v>
      </c>
      <c r="AF85" t="n">
        <v>6.614975410087691e-06</v>
      </c>
      <c r="AG85" t="n">
        <v>4.683641975308642</v>
      </c>
      <c r="AH85" t="n">
        <v>181023.2326231996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8.242100000000001</v>
      </c>
      <c r="E86" t="n">
        <v>12.13</v>
      </c>
      <c r="F86" t="n">
        <v>8.859999999999999</v>
      </c>
      <c r="G86" t="n">
        <v>88.59999999999999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140.47</v>
      </c>
      <c r="Q86" t="n">
        <v>446.27</v>
      </c>
      <c r="R86" t="n">
        <v>35.15</v>
      </c>
      <c r="S86" t="n">
        <v>28.73</v>
      </c>
      <c r="T86" t="n">
        <v>2551.26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146.2931611318353</v>
      </c>
      <c r="AB86" t="n">
        <v>200.1647570592565</v>
      </c>
      <c r="AC86" t="n">
        <v>181.0613135785789</v>
      </c>
      <c r="AD86" t="n">
        <v>146293.1611318353</v>
      </c>
      <c r="AE86" t="n">
        <v>200164.7570592565</v>
      </c>
      <c r="AF86" t="n">
        <v>6.617223408236594e-06</v>
      </c>
      <c r="AG86" t="n">
        <v>4.679783950617284</v>
      </c>
      <c r="AH86" t="n">
        <v>181061.3135785789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8.238200000000001</v>
      </c>
      <c r="E87" t="n">
        <v>12.14</v>
      </c>
      <c r="F87" t="n">
        <v>8.869999999999999</v>
      </c>
      <c r="G87" t="n">
        <v>88.66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140.34</v>
      </c>
      <c r="Q87" t="n">
        <v>446.27</v>
      </c>
      <c r="R87" t="n">
        <v>35.35</v>
      </c>
      <c r="S87" t="n">
        <v>28.73</v>
      </c>
      <c r="T87" t="n">
        <v>2649.95</v>
      </c>
      <c r="U87" t="n">
        <v>0.8100000000000001</v>
      </c>
      <c r="V87" t="n">
        <v>0.92</v>
      </c>
      <c r="W87" t="n">
        <v>0.09</v>
      </c>
      <c r="X87" t="n">
        <v>0.15</v>
      </c>
      <c r="Y87" t="n">
        <v>1</v>
      </c>
      <c r="Z87" t="n">
        <v>10</v>
      </c>
      <c r="AA87" t="n">
        <v>146.2986855225169</v>
      </c>
      <c r="AB87" t="n">
        <v>200.1723157743061</v>
      </c>
      <c r="AC87" t="n">
        <v>181.0681509004729</v>
      </c>
      <c r="AD87" t="n">
        <v>146298.6855225169</v>
      </c>
      <c r="AE87" t="n">
        <v>200172.3157743061</v>
      </c>
      <c r="AF87" t="n">
        <v>6.614092267957766e-06</v>
      </c>
      <c r="AG87" t="n">
        <v>4.683641975308642</v>
      </c>
      <c r="AH87" t="n">
        <v>181068.1509004729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8.244999999999999</v>
      </c>
      <c r="E88" t="n">
        <v>12.13</v>
      </c>
      <c r="F88" t="n">
        <v>8.859999999999999</v>
      </c>
      <c r="G88" t="n">
        <v>88.56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139.67</v>
      </c>
      <c r="Q88" t="n">
        <v>446.27</v>
      </c>
      <c r="R88" t="n">
        <v>35.01</v>
      </c>
      <c r="S88" t="n">
        <v>28.73</v>
      </c>
      <c r="T88" t="n">
        <v>2481.44</v>
      </c>
      <c r="U88" t="n">
        <v>0.82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146.0386785762107</v>
      </c>
      <c r="AB88" t="n">
        <v>199.8165627996733</v>
      </c>
      <c r="AC88" t="n">
        <v>180.7463504904364</v>
      </c>
      <c r="AD88" t="n">
        <v>146038.6785762107</v>
      </c>
      <c r="AE88" t="n">
        <v>199816.5627996733</v>
      </c>
      <c r="AF88" t="n">
        <v>6.619551692033669e-06</v>
      </c>
      <c r="AG88" t="n">
        <v>4.679783950617284</v>
      </c>
      <c r="AH88" t="n">
        <v>180746.3504904364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8.244</v>
      </c>
      <c r="E89" t="n">
        <v>12.13</v>
      </c>
      <c r="F89" t="n">
        <v>8.859999999999999</v>
      </c>
      <c r="G89" t="n">
        <v>88.58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139.12</v>
      </c>
      <c r="Q89" t="n">
        <v>446.27</v>
      </c>
      <c r="R89" t="n">
        <v>35.07</v>
      </c>
      <c r="S89" t="n">
        <v>28.73</v>
      </c>
      <c r="T89" t="n">
        <v>2508.32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145.8841171860343</v>
      </c>
      <c r="AB89" t="n">
        <v>199.6050850868666</v>
      </c>
      <c r="AC89" t="n">
        <v>180.5550559137291</v>
      </c>
      <c r="AD89" t="n">
        <v>145884.1171860343</v>
      </c>
      <c r="AE89" t="n">
        <v>199605.0850868666</v>
      </c>
      <c r="AF89" t="n">
        <v>6.61874883555192e-06</v>
      </c>
      <c r="AG89" t="n">
        <v>4.679783950617284</v>
      </c>
      <c r="AH89" t="n">
        <v>180555.0559137291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8.2537</v>
      </c>
      <c r="E90" t="n">
        <v>12.12</v>
      </c>
      <c r="F90" t="n">
        <v>8.84</v>
      </c>
      <c r="G90" t="n">
        <v>88.43000000000001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138.06</v>
      </c>
      <c r="Q90" t="n">
        <v>446.28</v>
      </c>
      <c r="R90" t="n">
        <v>34.49</v>
      </c>
      <c r="S90" t="n">
        <v>28.73</v>
      </c>
      <c r="T90" t="n">
        <v>2219.77</v>
      </c>
      <c r="U90" t="n">
        <v>0.83</v>
      </c>
      <c r="V90" t="n">
        <v>0.92</v>
      </c>
      <c r="W90" t="n">
        <v>0.09</v>
      </c>
      <c r="X90" t="n">
        <v>0.12</v>
      </c>
      <c r="Y90" t="n">
        <v>1</v>
      </c>
      <c r="Z90" t="n">
        <v>10</v>
      </c>
      <c r="AA90" t="n">
        <v>145.4737977915836</v>
      </c>
      <c r="AB90" t="n">
        <v>199.0436679893655</v>
      </c>
      <c r="AC90" t="n">
        <v>180.0472196760595</v>
      </c>
      <c r="AD90" t="n">
        <v>145473.7977915836</v>
      </c>
      <c r="AE90" t="n">
        <v>199043.6679893655</v>
      </c>
      <c r="AF90" t="n">
        <v>6.6265365434249e-06</v>
      </c>
      <c r="AG90" t="n">
        <v>4.675925925925926</v>
      </c>
      <c r="AH90" t="n">
        <v>180047.2196760595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8.260999999999999</v>
      </c>
      <c r="E91" t="n">
        <v>12.1</v>
      </c>
      <c r="F91" t="n">
        <v>8.83</v>
      </c>
      <c r="G91" t="n">
        <v>88.33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137.11</v>
      </c>
      <c r="Q91" t="n">
        <v>446.27</v>
      </c>
      <c r="R91" t="n">
        <v>34.23</v>
      </c>
      <c r="S91" t="n">
        <v>28.73</v>
      </c>
      <c r="T91" t="n">
        <v>2091.38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145.1296368758502</v>
      </c>
      <c r="AB91" t="n">
        <v>198.5727718411512</v>
      </c>
      <c r="AC91" t="n">
        <v>179.6212651953237</v>
      </c>
      <c r="AD91" t="n">
        <v>145129.6368758502</v>
      </c>
      <c r="AE91" t="n">
        <v>198572.7718411512</v>
      </c>
      <c r="AF91" t="n">
        <v>6.632397395741678e-06</v>
      </c>
      <c r="AG91" t="n">
        <v>4.66820987654321</v>
      </c>
      <c r="AH91" t="n">
        <v>179621.2651953237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8.248200000000001</v>
      </c>
      <c r="E92" t="n">
        <v>12.12</v>
      </c>
      <c r="F92" t="n">
        <v>8.85</v>
      </c>
      <c r="G92" t="n">
        <v>88.51000000000001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136.6</v>
      </c>
      <c r="Q92" t="n">
        <v>446.27</v>
      </c>
      <c r="R92" t="n">
        <v>34.93</v>
      </c>
      <c r="S92" t="n">
        <v>28.73</v>
      </c>
      <c r="T92" t="n">
        <v>2442.16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145.0996911300885</v>
      </c>
      <c r="AB92" t="n">
        <v>198.531798750687</v>
      </c>
      <c r="AC92" t="n">
        <v>179.5842025191074</v>
      </c>
      <c r="AD92" t="n">
        <v>145099.6911300885</v>
      </c>
      <c r="AE92" t="n">
        <v>198531.798750687</v>
      </c>
      <c r="AF92" t="n">
        <v>6.622120832775272e-06</v>
      </c>
      <c r="AG92" t="n">
        <v>4.675925925925926</v>
      </c>
      <c r="AH92" t="n">
        <v>179584.2025191073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8.231400000000001</v>
      </c>
      <c r="E93" t="n">
        <v>12.15</v>
      </c>
      <c r="F93" t="n">
        <v>8.880000000000001</v>
      </c>
      <c r="G93" t="n">
        <v>88.76000000000001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136.42</v>
      </c>
      <c r="Q93" t="n">
        <v>446.29</v>
      </c>
      <c r="R93" t="n">
        <v>35.79</v>
      </c>
      <c r="S93" t="n">
        <v>28.73</v>
      </c>
      <c r="T93" t="n">
        <v>2867.83</v>
      </c>
      <c r="U93" t="n">
        <v>0.8</v>
      </c>
      <c r="V93" t="n">
        <v>0.92</v>
      </c>
      <c r="W93" t="n">
        <v>0.09</v>
      </c>
      <c r="X93" t="n">
        <v>0.16</v>
      </c>
      <c r="Y93" t="n">
        <v>1</v>
      </c>
      <c r="Z93" t="n">
        <v>10</v>
      </c>
      <c r="AA93" t="n">
        <v>145.2104334385092</v>
      </c>
      <c r="AB93" t="n">
        <v>198.683321262674</v>
      </c>
      <c r="AC93" t="n">
        <v>179.7212639352135</v>
      </c>
      <c r="AD93" t="n">
        <v>145210.4334385092</v>
      </c>
      <c r="AE93" t="n">
        <v>198683.321262674</v>
      </c>
      <c r="AF93" t="n">
        <v>6.608632843881861e-06</v>
      </c>
      <c r="AG93" t="n">
        <v>4.6875</v>
      </c>
      <c r="AH93" t="n">
        <v>179721.2639352135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8.231</v>
      </c>
      <c r="E94" t="n">
        <v>12.15</v>
      </c>
      <c r="F94" t="n">
        <v>8.880000000000001</v>
      </c>
      <c r="G94" t="n">
        <v>88.77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135.55</v>
      </c>
      <c r="Q94" t="n">
        <v>446.27</v>
      </c>
      <c r="R94" t="n">
        <v>35.78</v>
      </c>
      <c r="S94" t="n">
        <v>28.73</v>
      </c>
      <c r="T94" t="n">
        <v>2865.72</v>
      </c>
      <c r="U94" t="n">
        <v>0.8</v>
      </c>
      <c r="V94" t="n">
        <v>0.92</v>
      </c>
      <c r="W94" t="n">
        <v>0.09</v>
      </c>
      <c r="X94" t="n">
        <v>0.16</v>
      </c>
      <c r="Y94" t="n">
        <v>1</v>
      </c>
      <c r="Z94" t="n">
        <v>10</v>
      </c>
      <c r="AA94" t="n">
        <v>144.9574709428114</v>
      </c>
      <c r="AB94" t="n">
        <v>198.3372068161428</v>
      </c>
      <c r="AC94" t="n">
        <v>179.4081821656844</v>
      </c>
      <c r="AD94" t="n">
        <v>144957.4709428114</v>
      </c>
      <c r="AE94" t="n">
        <v>198337.2068161427</v>
      </c>
      <c r="AF94" t="n">
        <v>6.608311701289161e-06</v>
      </c>
      <c r="AG94" t="n">
        <v>4.6875</v>
      </c>
      <c r="AH94" t="n">
        <v>179408.1821656844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8.3003</v>
      </c>
      <c r="E95" t="n">
        <v>12.05</v>
      </c>
      <c r="F95" t="n">
        <v>8.83</v>
      </c>
      <c r="G95" t="n">
        <v>105.95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134.52</v>
      </c>
      <c r="Q95" t="n">
        <v>446.27</v>
      </c>
      <c r="R95" t="n">
        <v>34.15</v>
      </c>
      <c r="S95" t="n">
        <v>28.73</v>
      </c>
      <c r="T95" t="n">
        <v>2055.9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144.1138381160191</v>
      </c>
      <c r="AB95" t="n">
        <v>197.1829111640725</v>
      </c>
      <c r="AC95" t="n">
        <v>178.3640508705833</v>
      </c>
      <c r="AD95" t="n">
        <v>144113.8381160191</v>
      </c>
      <c r="AE95" t="n">
        <v>197182.9111640725</v>
      </c>
      <c r="AF95" t="n">
        <v>6.663949655474477e-06</v>
      </c>
      <c r="AG95" t="n">
        <v>4.64891975308642</v>
      </c>
      <c r="AH95" t="n">
        <v>178364.0508705833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8.302199999999999</v>
      </c>
      <c r="E96" t="n">
        <v>12.04</v>
      </c>
      <c r="F96" t="n">
        <v>8.83</v>
      </c>
      <c r="G96" t="n">
        <v>105.92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134.72</v>
      </c>
      <c r="Q96" t="n">
        <v>446.27</v>
      </c>
      <c r="R96" t="n">
        <v>34.08</v>
      </c>
      <c r="S96" t="n">
        <v>28.73</v>
      </c>
      <c r="T96" t="n">
        <v>2020.67</v>
      </c>
      <c r="U96" t="n">
        <v>0.84</v>
      </c>
      <c r="V96" t="n">
        <v>0.92</v>
      </c>
      <c r="W96" t="n">
        <v>0.09</v>
      </c>
      <c r="X96" t="n">
        <v>0.11</v>
      </c>
      <c r="Y96" t="n">
        <v>1</v>
      </c>
      <c r="Z96" t="n">
        <v>10</v>
      </c>
      <c r="AA96" t="n">
        <v>144.1597159815389</v>
      </c>
      <c r="AB96" t="n">
        <v>197.2456832836652</v>
      </c>
      <c r="AC96" t="n">
        <v>178.4208321071833</v>
      </c>
      <c r="AD96" t="n">
        <v>144159.7159815389</v>
      </c>
      <c r="AE96" t="n">
        <v>197245.6832836652</v>
      </c>
      <c r="AF96" t="n">
        <v>6.665475082789803e-06</v>
      </c>
      <c r="AG96" t="n">
        <v>4.645061728395062</v>
      </c>
      <c r="AH96" t="n">
        <v>178420.8321071833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8.2959</v>
      </c>
      <c r="E97" t="n">
        <v>12.05</v>
      </c>
      <c r="F97" t="n">
        <v>8.84</v>
      </c>
      <c r="G97" t="n">
        <v>106.03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134.95</v>
      </c>
      <c r="Q97" t="n">
        <v>446.28</v>
      </c>
      <c r="R97" t="n">
        <v>34.4</v>
      </c>
      <c r="S97" t="n">
        <v>28.73</v>
      </c>
      <c r="T97" t="n">
        <v>2180.57</v>
      </c>
      <c r="U97" t="n">
        <v>0.84</v>
      </c>
      <c r="V97" t="n">
        <v>0.92</v>
      </c>
      <c r="W97" t="n">
        <v>0.09</v>
      </c>
      <c r="X97" t="n">
        <v>0.12</v>
      </c>
      <c r="Y97" t="n">
        <v>1</v>
      </c>
      <c r="Z97" t="n">
        <v>10</v>
      </c>
      <c r="AA97" t="n">
        <v>144.2848284239325</v>
      </c>
      <c r="AB97" t="n">
        <v>197.4168676469196</v>
      </c>
      <c r="AC97" t="n">
        <v>178.5756788750674</v>
      </c>
      <c r="AD97" t="n">
        <v>144284.8284239325</v>
      </c>
      <c r="AE97" t="n">
        <v>197416.8676469196</v>
      </c>
      <c r="AF97" t="n">
        <v>6.660417086954775e-06</v>
      </c>
      <c r="AG97" t="n">
        <v>4.64891975308642</v>
      </c>
      <c r="AH97" t="n">
        <v>178575.6788750674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8.298400000000001</v>
      </c>
      <c r="E98" t="n">
        <v>12.05</v>
      </c>
      <c r="F98" t="n">
        <v>8.83</v>
      </c>
      <c r="G98" t="n">
        <v>105.98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134.72</v>
      </c>
      <c r="Q98" t="n">
        <v>446.27</v>
      </c>
      <c r="R98" t="n">
        <v>34.22</v>
      </c>
      <c r="S98" t="n">
        <v>28.73</v>
      </c>
      <c r="T98" t="n">
        <v>2089.93</v>
      </c>
      <c r="U98" t="n">
        <v>0.84</v>
      </c>
      <c r="V98" t="n">
        <v>0.92</v>
      </c>
      <c r="W98" t="n">
        <v>0.09</v>
      </c>
      <c r="X98" t="n">
        <v>0.11</v>
      </c>
      <c r="Y98" t="n">
        <v>1</v>
      </c>
      <c r="Z98" t="n">
        <v>10</v>
      </c>
      <c r="AA98" t="n">
        <v>144.1845230776592</v>
      </c>
      <c r="AB98" t="n">
        <v>197.2796254469889</v>
      </c>
      <c r="AC98" t="n">
        <v>178.4515348780775</v>
      </c>
      <c r="AD98" t="n">
        <v>144184.5230776592</v>
      </c>
      <c r="AE98" t="n">
        <v>197279.6254469889</v>
      </c>
      <c r="AF98" t="n">
        <v>6.662424228159153e-06</v>
      </c>
      <c r="AG98" t="n">
        <v>4.64891975308642</v>
      </c>
      <c r="AH98" t="n">
        <v>178451.5348780775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8.3049</v>
      </c>
      <c r="E99" t="n">
        <v>12.04</v>
      </c>
      <c r="F99" t="n">
        <v>8.82</v>
      </c>
      <c r="G99" t="n">
        <v>105.87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134.86</v>
      </c>
      <c r="Q99" t="n">
        <v>446.27</v>
      </c>
      <c r="R99" t="n">
        <v>33.92</v>
      </c>
      <c r="S99" t="n">
        <v>28.73</v>
      </c>
      <c r="T99" t="n">
        <v>1941.15</v>
      </c>
      <c r="U99" t="n">
        <v>0.85</v>
      </c>
      <c r="V99" t="n">
        <v>0.92</v>
      </c>
      <c r="W99" t="n">
        <v>0.09</v>
      </c>
      <c r="X99" t="n">
        <v>0.1</v>
      </c>
      <c r="Y99" t="n">
        <v>1</v>
      </c>
      <c r="Z99" t="n">
        <v>10</v>
      </c>
      <c r="AA99" t="n">
        <v>144.1659778334274</v>
      </c>
      <c r="AB99" t="n">
        <v>197.2542510256725</v>
      </c>
      <c r="AC99" t="n">
        <v>178.4285821559182</v>
      </c>
      <c r="AD99" t="n">
        <v>144165.9778334274</v>
      </c>
      <c r="AE99" t="n">
        <v>197254.2510256724</v>
      </c>
      <c r="AF99" t="n">
        <v>6.66764279529053e-06</v>
      </c>
      <c r="AG99" t="n">
        <v>4.645061728395062</v>
      </c>
      <c r="AH99" t="n">
        <v>178428.5821559182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8.3028</v>
      </c>
      <c r="E100" t="n">
        <v>12.04</v>
      </c>
      <c r="F100" t="n">
        <v>8.83</v>
      </c>
      <c r="G100" t="n">
        <v>105.91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135.26</v>
      </c>
      <c r="Q100" t="n">
        <v>446.29</v>
      </c>
      <c r="R100" t="n">
        <v>34.03</v>
      </c>
      <c r="S100" t="n">
        <v>28.73</v>
      </c>
      <c r="T100" t="n">
        <v>1995.77</v>
      </c>
      <c r="U100" t="n">
        <v>0.84</v>
      </c>
      <c r="V100" t="n">
        <v>0.92</v>
      </c>
      <c r="W100" t="n">
        <v>0.09</v>
      </c>
      <c r="X100" t="n">
        <v>0.1</v>
      </c>
      <c r="Y100" t="n">
        <v>1</v>
      </c>
      <c r="Z100" t="n">
        <v>10</v>
      </c>
      <c r="AA100" t="n">
        <v>144.3131059187699</v>
      </c>
      <c r="AB100" t="n">
        <v>197.4555581628711</v>
      </c>
      <c r="AC100" t="n">
        <v>178.610676822479</v>
      </c>
      <c r="AD100" t="n">
        <v>144313.1059187699</v>
      </c>
      <c r="AE100" t="n">
        <v>197455.558162871</v>
      </c>
      <c r="AF100" t="n">
        <v>6.665956796678853e-06</v>
      </c>
      <c r="AG100" t="n">
        <v>4.645061728395062</v>
      </c>
      <c r="AH100" t="n">
        <v>178610.676822479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8.2997</v>
      </c>
      <c r="E101" t="n">
        <v>12.05</v>
      </c>
      <c r="F101" t="n">
        <v>8.83</v>
      </c>
      <c r="G101" t="n">
        <v>105.96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135.55</v>
      </c>
      <c r="Q101" t="n">
        <v>446.27</v>
      </c>
      <c r="R101" t="n">
        <v>34.14</v>
      </c>
      <c r="S101" t="n">
        <v>28.73</v>
      </c>
      <c r="T101" t="n">
        <v>2049.79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144.4179074508204</v>
      </c>
      <c r="AB101" t="n">
        <v>197.5989522425397</v>
      </c>
      <c r="AC101" t="n">
        <v>178.740385572439</v>
      </c>
      <c r="AD101" t="n">
        <v>144417.9074508204</v>
      </c>
      <c r="AE101" t="n">
        <v>197598.9522425397</v>
      </c>
      <c r="AF101" t="n">
        <v>6.663467941585427e-06</v>
      </c>
      <c r="AG101" t="n">
        <v>4.64891975308642</v>
      </c>
      <c r="AH101" t="n">
        <v>178740.385572439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8.302</v>
      </c>
      <c r="E102" t="n">
        <v>12.05</v>
      </c>
      <c r="F102" t="n">
        <v>8.83</v>
      </c>
      <c r="G102" t="n">
        <v>105.92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135.53</v>
      </c>
      <c r="Q102" t="n">
        <v>446.28</v>
      </c>
      <c r="R102" t="n">
        <v>34</v>
      </c>
      <c r="S102" t="n">
        <v>28.73</v>
      </c>
      <c r="T102" t="n">
        <v>1981.14</v>
      </c>
      <c r="U102" t="n">
        <v>0.84</v>
      </c>
      <c r="V102" t="n">
        <v>0.92</v>
      </c>
      <c r="W102" t="n">
        <v>0.09</v>
      </c>
      <c r="X102" t="n">
        <v>0.11</v>
      </c>
      <c r="Y102" t="n">
        <v>1</v>
      </c>
      <c r="Z102" t="n">
        <v>10</v>
      </c>
      <c r="AA102" t="n">
        <v>144.3970009465089</v>
      </c>
      <c r="AB102" t="n">
        <v>197.5703470410108</v>
      </c>
      <c r="AC102" t="n">
        <v>178.7145104111964</v>
      </c>
      <c r="AD102" t="n">
        <v>144397.0009465089</v>
      </c>
      <c r="AE102" t="n">
        <v>197570.3470410109</v>
      </c>
      <c r="AF102" t="n">
        <v>6.665314511493453e-06</v>
      </c>
      <c r="AG102" t="n">
        <v>4.64891975308642</v>
      </c>
      <c r="AH102" t="n">
        <v>178714.5104111964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8.314299999999999</v>
      </c>
      <c r="E103" t="n">
        <v>12.03</v>
      </c>
      <c r="F103" t="n">
        <v>8.81</v>
      </c>
      <c r="G103" t="n">
        <v>105.71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135.43</v>
      </c>
      <c r="Q103" t="n">
        <v>446.27</v>
      </c>
      <c r="R103" t="n">
        <v>33.39</v>
      </c>
      <c r="S103" t="n">
        <v>28.73</v>
      </c>
      <c r="T103" t="n">
        <v>1675.79</v>
      </c>
      <c r="U103" t="n">
        <v>0.86</v>
      </c>
      <c r="V103" t="n">
        <v>0.92</v>
      </c>
      <c r="W103" t="n">
        <v>0.09</v>
      </c>
      <c r="X103" t="n">
        <v>0.09</v>
      </c>
      <c r="Y103" t="n">
        <v>1</v>
      </c>
      <c r="Z103" t="n">
        <v>10</v>
      </c>
      <c r="AA103" t="n">
        <v>144.2536582942773</v>
      </c>
      <c r="AB103" t="n">
        <v>197.3742193003962</v>
      </c>
      <c r="AC103" t="n">
        <v>178.5371008268789</v>
      </c>
      <c r="AD103" t="n">
        <v>144253.6582942773</v>
      </c>
      <c r="AE103" t="n">
        <v>197374.2193003962</v>
      </c>
      <c r="AF103" t="n">
        <v>6.675189646218986e-06</v>
      </c>
      <c r="AG103" t="n">
        <v>4.641203703703704</v>
      </c>
      <c r="AH103" t="n">
        <v>178537.1008268789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8.3164</v>
      </c>
      <c r="E104" t="n">
        <v>12.02</v>
      </c>
      <c r="F104" t="n">
        <v>8.81</v>
      </c>
      <c r="G104" t="n">
        <v>105.67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135.32</v>
      </c>
      <c r="Q104" t="n">
        <v>446.27</v>
      </c>
      <c r="R104" t="n">
        <v>33.36</v>
      </c>
      <c r="S104" t="n">
        <v>28.73</v>
      </c>
      <c r="T104" t="n">
        <v>1662.22</v>
      </c>
      <c r="U104" t="n">
        <v>0.86</v>
      </c>
      <c r="V104" t="n">
        <v>0.92</v>
      </c>
      <c r="W104" t="n">
        <v>0.09</v>
      </c>
      <c r="X104" t="n">
        <v>0.09</v>
      </c>
      <c r="Y104" t="n">
        <v>1</v>
      </c>
      <c r="Z104" t="n">
        <v>10</v>
      </c>
      <c r="AA104" t="n">
        <v>144.2079638970774</v>
      </c>
      <c r="AB104" t="n">
        <v>197.3116982102528</v>
      </c>
      <c r="AC104" t="n">
        <v>178.4805466618299</v>
      </c>
      <c r="AD104" t="n">
        <v>144207.9638970774</v>
      </c>
      <c r="AE104" t="n">
        <v>197311.6982102528</v>
      </c>
      <c r="AF104" t="n">
        <v>6.676875644830661e-06</v>
      </c>
      <c r="AG104" t="n">
        <v>4.637345679012346</v>
      </c>
      <c r="AH104" t="n">
        <v>178480.5466618299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8.311199999999999</v>
      </c>
      <c r="E105" t="n">
        <v>12.03</v>
      </c>
      <c r="F105" t="n">
        <v>8.81</v>
      </c>
      <c r="G105" t="n">
        <v>105.76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135.68</v>
      </c>
      <c r="Q105" t="n">
        <v>446.27</v>
      </c>
      <c r="R105" t="n">
        <v>33.65</v>
      </c>
      <c r="S105" t="n">
        <v>28.73</v>
      </c>
      <c r="T105" t="n">
        <v>1804.33</v>
      </c>
      <c r="U105" t="n">
        <v>0.85</v>
      </c>
      <c r="V105" t="n">
        <v>0.92</v>
      </c>
      <c r="W105" t="n">
        <v>0.09</v>
      </c>
      <c r="X105" t="n">
        <v>0.09</v>
      </c>
      <c r="Y105" t="n">
        <v>1</v>
      </c>
      <c r="Z105" t="n">
        <v>10</v>
      </c>
      <c r="AA105" t="n">
        <v>144.3466522130669</v>
      </c>
      <c r="AB105" t="n">
        <v>197.5014576826862</v>
      </c>
      <c r="AC105" t="n">
        <v>178.6521957565434</v>
      </c>
      <c r="AD105" t="n">
        <v>144346.6522130669</v>
      </c>
      <c r="AE105" t="n">
        <v>197501.4576826862</v>
      </c>
      <c r="AF105" t="n">
        <v>6.672700791125558e-06</v>
      </c>
      <c r="AG105" t="n">
        <v>4.641203703703704</v>
      </c>
      <c r="AH105" t="n">
        <v>178652.1957565434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8.2988</v>
      </c>
      <c r="E106" t="n">
        <v>12.05</v>
      </c>
      <c r="F106" t="n">
        <v>8.83</v>
      </c>
      <c r="G106" t="n">
        <v>105.98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135.81</v>
      </c>
      <c r="Q106" t="n">
        <v>446.27</v>
      </c>
      <c r="R106" t="n">
        <v>34.29</v>
      </c>
      <c r="S106" t="n">
        <v>28.73</v>
      </c>
      <c r="T106" t="n">
        <v>2125.28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144.4995863737586</v>
      </c>
      <c r="AB106" t="n">
        <v>197.7107089483235</v>
      </c>
      <c r="AC106" t="n">
        <v>178.8414763750743</v>
      </c>
      <c r="AD106" t="n">
        <v>144499.5863737586</v>
      </c>
      <c r="AE106" t="n">
        <v>197710.7089483235</v>
      </c>
      <c r="AF106" t="n">
        <v>6.662745370751852e-06</v>
      </c>
      <c r="AG106" t="n">
        <v>4.64891975308642</v>
      </c>
      <c r="AH106" t="n">
        <v>178841.4763750743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8.2858</v>
      </c>
      <c r="E107" t="n">
        <v>12.07</v>
      </c>
      <c r="F107" t="n">
        <v>8.85</v>
      </c>
      <c r="G107" t="n">
        <v>106.2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136.25</v>
      </c>
      <c r="Q107" t="n">
        <v>446.27</v>
      </c>
      <c r="R107" t="n">
        <v>34.94</v>
      </c>
      <c r="S107" t="n">
        <v>28.73</v>
      </c>
      <c r="T107" t="n">
        <v>2450.79</v>
      </c>
      <c r="U107" t="n">
        <v>0.82</v>
      </c>
      <c r="V107" t="n">
        <v>0.92</v>
      </c>
      <c r="W107" t="n">
        <v>0.09</v>
      </c>
      <c r="X107" t="n">
        <v>0.13</v>
      </c>
      <c r="Y107" t="n">
        <v>1</v>
      </c>
      <c r="Z107" t="n">
        <v>10</v>
      </c>
      <c r="AA107" t="n">
        <v>144.7474266984006</v>
      </c>
      <c r="AB107" t="n">
        <v>198.049815014442</v>
      </c>
      <c r="AC107" t="n">
        <v>179.1482186341809</v>
      </c>
      <c r="AD107" t="n">
        <v>144747.4266984006</v>
      </c>
      <c r="AE107" t="n">
        <v>198049.815014442</v>
      </c>
      <c r="AF107" t="n">
        <v>6.652308236489095e-06</v>
      </c>
      <c r="AG107" t="n">
        <v>4.656635802469136</v>
      </c>
      <c r="AH107" t="n">
        <v>179148.2186341809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8.2911</v>
      </c>
      <c r="E108" t="n">
        <v>12.06</v>
      </c>
      <c r="F108" t="n">
        <v>8.84</v>
      </c>
      <c r="G108" t="n">
        <v>106.11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135.72</v>
      </c>
      <c r="Q108" t="n">
        <v>446.28</v>
      </c>
      <c r="R108" t="n">
        <v>34.59</v>
      </c>
      <c r="S108" t="n">
        <v>28.73</v>
      </c>
      <c r="T108" t="n">
        <v>2276.86</v>
      </c>
      <c r="U108" t="n">
        <v>0.83</v>
      </c>
      <c r="V108" t="n">
        <v>0.92</v>
      </c>
      <c r="W108" t="n">
        <v>0.09</v>
      </c>
      <c r="X108" t="n">
        <v>0.12</v>
      </c>
      <c r="Y108" t="n">
        <v>1</v>
      </c>
      <c r="Z108" t="n">
        <v>10</v>
      </c>
      <c r="AA108" t="n">
        <v>144.5408852047668</v>
      </c>
      <c r="AB108" t="n">
        <v>197.7672158308848</v>
      </c>
      <c r="AC108" t="n">
        <v>178.8925903200719</v>
      </c>
      <c r="AD108" t="n">
        <v>144540.8852047668</v>
      </c>
      <c r="AE108" t="n">
        <v>197767.2158308848</v>
      </c>
      <c r="AF108" t="n">
        <v>6.656563375842372e-06</v>
      </c>
      <c r="AG108" t="n">
        <v>4.652777777777778</v>
      </c>
      <c r="AH108" t="n">
        <v>178892.5903200719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8.295299999999999</v>
      </c>
      <c r="E109" t="n">
        <v>12.06</v>
      </c>
      <c r="F109" t="n">
        <v>8.84</v>
      </c>
      <c r="G109" t="n">
        <v>106.04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135.09</v>
      </c>
      <c r="Q109" t="n">
        <v>446.27</v>
      </c>
      <c r="R109" t="n">
        <v>34.43</v>
      </c>
      <c r="S109" t="n">
        <v>28.73</v>
      </c>
      <c r="T109" t="n">
        <v>2192.91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144.3295754382625</v>
      </c>
      <c r="AB109" t="n">
        <v>197.4780924860247</v>
      </c>
      <c r="AC109" t="n">
        <v>178.631060501458</v>
      </c>
      <c r="AD109" t="n">
        <v>144329.5754382625</v>
      </c>
      <c r="AE109" t="n">
        <v>197478.0924860247</v>
      </c>
      <c r="AF109" t="n">
        <v>6.659935373065725e-06</v>
      </c>
      <c r="AG109" t="n">
        <v>4.652777777777778</v>
      </c>
      <c r="AH109" t="n">
        <v>178631.060501458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8.2942</v>
      </c>
      <c r="E110" t="n">
        <v>12.06</v>
      </c>
      <c r="F110" t="n">
        <v>8.84</v>
      </c>
      <c r="G110" t="n">
        <v>106.06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134.79</v>
      </c>
      <c r="Q110" t="n">
        <v>446.27</v>
      </c>
      <c r="R110" t="n">
        <v>34.47</v>
      </c>
      <c r="S110" t="n">
        <v>28.73</v>
      </c>
      <c r="T110" t="n">
        <v>2215.59</v>
      </c>
      <c r="U110" t="n">
        <v>0.83</v>
      </c>
      <c r="V110" t="n">
        <v>0.92</v>
      </c>
      <c r="W110" t="n">
        <v>0.09</v>
      </c>
      <c r="X110" t="n">
        <v>0.12</v>
      </c>
      <c r="Y110" t="n">
        <v>1</v>
      </c>
      <c r="Z110" t="n">
        <v>10</v>
      </c>
      <c r="AA110" t="n">
        <v>144.249300450045</v>
      </c>
      <c r="AB110" t="n">
        <v>197.368256705663</v>
      </c>
      <c r="AC110" t="n">
        <v>178.5317072938185</v>
      </c>
      <c r="AD110" t="n">
        <v>144249.300450045</v>
      </c>
      <c r="AE110" t="n">
        <v>197368.256705663</v>
      </c>
      <c r="AF110" t="n">
        <v>6.6590522309358e-06</v>
      </c>
      <c r="AG110" t="n">
        <v>4.652777777777778</v>
      </c>
      <c r="AH110" t="n">
        <v>178531.7072938185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8.2963</v>
      </c>
      <c r="E111" t="n">
        <v>12.05</v>
      </c>
      <c r="F111" t="n">
        <v>8.84</v>
      </c>
      <c r="G111" t="n">
        <v>106.02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134.27</v>
      </c>
      <c r="Q111" t="n">
        <v>446.27</v>
      </c>
      <c r="R111" t="n">
        <v>34.35</v>
      </c>
      <c r="S111" t="n">
        <v>28.73</v>
      </c>
      <c r="T111" t="n">
        <v>2156.71</v>
      </c>
      <c r="U111" t="n">
        <v>0.84</v>
      </c>
      <c r="V111" t="n">
        <v>0.92</v>
      </c>
      <c r="W111" t="n">
        <v>0.09</v>
      </c>
      <c r="X111" t="n">
        <v>0.11</v>
      </c>
      <c r="Y111" t="n">
        <v>1</v>
      </c>
      <c r="Z111" t="n">
        <v>10</v>
      </c>
      <c r="AA111" t="n">
        <v>144.0839677696075</v>
      </c>
      <c r="AB111" t="n">
        <v>197.1420412383256</v>
      </c>
      <c r="AC111" t="n">
        <v>178.3270815131883</v>
      </c>
      <c r="AD111" t="n">
        <v>144083.9677696076</v>
      </c>
      <c r="AE111" t="n">
        <v>197142.0412383256</v>
      </c>
      <c r="AF111" t="n">
        <v>6.660738229547476e-06</v>
      </c>
      <c r="AG111" t="n">
        <v>4.64891975308642</v>
      </c>
      <c r="AH111" t="n">
        <v>178327.0815131883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8.299300000000001</v>
      </c>
      <c r="E112" t="n">
        <v>12.05</v>
      </c>
      <c r="F112" t="n">
        <v>8.83</v>
      </c>
      <c r="G112" t="n">
        <v>105.97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134.06</v>
      </c>
      <c r="Q112" t="n">
        <v>446.28</v>
      </c>
      <c r="R112" t="n">
        <v>34.15</v>
      </c>
      <c r="S112" t="n">
        <v>28.73</v>
      </c>
      <c r="T112" t="n">
        <v>2056.57</v>
      </c>
      <c r="U112" t="n">
        <v>0.84</v>
      </c>
      <c r="V112" t="n">
        <v>0.92</v>
      </c>
      <c r="W112" t="n">
        <v>0.09</v>
      </c>
      <c r="X112" t="n">
        <v>0.11</v>
      </c>
      <c r="Y112" t="n">
        <v>1</v>
      </c>
      <c r="Z112" t="n">
        <v>10</v>
      </c>
      <c r="AA112" t="n">
        <v>143.9863031915801</v>
      </c>
      <c r="AB112" t="n">
        <v>197.0084122540114</v>
      </c>
      <c r="AC112" t="n">
        <v>178.2062058915875</v>
      </c>
      <c r="AD112" t="n">
        <v>143986.3031915801</v>
      </c>
      <c r="AE112" t="n">
        <v>197008.4122540114</v>
      </c>
      <c r="AF112" t="n">
        <v>6.663146798992728e-06</v>
      </c>
      <c r="AG112" t="n">
        <v>4.64891975308642</v>
      </c>
      <c r="AH112" t="n">
        <v>178206.2058915875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8.298</v>
      </c>
      <c r="E113" t="n">
        <v>12.05</v>
      </c>
      <c r="F113" t="n">
        <v>8.83</v>
      </c>
      <c r="G113" t="n">
        <v>105.99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133.59</v>
      </c>
      <c r="Q113" t="n">
        <v>446.27</v>
      </c>
      <c r="R113" t="n">
        <v>34.31</v>
      </c>
      <c r="S113" t="n">
        <v>28.73</v>
      </c>
      <c r="T113" t="n">
        <v>2133.52</v>
      </c>
      <c r="U113" t="n">
        <v>0.84</v>
      </c>
      <c r="V113" t="n">
        <v>0.92</v>
      </c>
      <c r="W113" t="n">
        <v>0.09</v>
      </c>
      <c r="X113" t="n">
        <v>0.11</v>
      </c>
      <c r="Y113" t="n">
        <v>1</v>
      </c>
      <c r="Z113" t="n">
        <v>10</v>
      </c>
      <c r="AA113" t="n">
        <v>143.8577704611554</v>
      </c>
      <c r="AB113" t="n">
        <v>196.8325481017806</v>
      </c>
      <c r="AC113" t="n">
        <v>178.0471259672187</v>
      </c>
      <c r="AD113" t="n">
        <v>143857.7704611555</v>
      </c>
      <c r="AE113" t="n">
        <v>196832.5481017806</v>
      </c>
      <c r="AF113" t="n">
        <v>6.662103085566451e-06</v>
      </c>
      <c r="AG113" t="n">
        <v>4.64891975308642</v>
      </c>
      <c r="AH113" t="n">
        <v>178047.1259672187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8.300700000000001</v>
      </c>
      <c r="E114" t="n">
        <v>12.05</v>
      </c>
      <c r="F114" t="n">
        <v>8.83</v>
      </c>
      <c r="G114" t="n">
        <v>105.94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133.16</v>
      </c>
      <c r="Q114" t="n">
        <v>446.27</v>
      </c>
      <c r="R114" t="n">
        <v>34.11</v>
      </c>
      <c r="S114" t="n">
        <v>28.73</v>
      </c>
      <c r="T114" t="n">
        <v>2036.23</v>
      </c>
      <c r="U114" t="n">
        <v>0.84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143.7149545686435</v>
      </c>
      <c r="AB114" t="n">
        <v>196.6371410970533</v>
      </c>
      <c r="AC114" t="n">
        <v>177.8703683327671</v>
      </c>
      <c r="AD114" t="n">
        <v>143714.9545686435</v>
      </c>
      <c r="AE114" t="n">
        <v>196637.1410970533</v>
      </c>
      <c r="AF114" t="n">
        <v>6.664270798067179e-06</v>
      </c>
      <c r="AG114" t="n">
        <v>4.64891975308642</v>
      </c>
      <c r="AH114" t="n">
        <v>177870.3683327671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8.301600000000001</v>
      </c>
      <c r="E115" t="n">
        <v>12.05</v>
      </c>
      <c r="F115" t="n">
        <v>8.83</v>
      </c>
      <c r="G115" t="n">
        <v>105.93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132.62</v>
      </c>
      <c r="Q115" t="n">
        <v>446.29</v>
      </c>
      <c r="R115" t="n">
        <v>33.95</v>
      </c>
      <c r="S115" t="n">
        <v>28.73</v>
      </c>
      <c r="T115" t="n">
        <v>1952.73</v>
      </c>
      <c r="U115" t="n">
        <v>0.85</v>
      </c>
      <c r="V115" t="n">
        <v>0.92</v>
      </c>
      <c r="W115" t="n">
        <v>0.09</v>
      </c>
      <c r="X115" t="n">
        <v>0.11</v>
      </c>
      <c r="Y115" t="n">
        <v>1</v>
      </c>
      <c r="Z115" t="n">
        <v>10</v>
      </c>
      <c r="AA115" t="n">
        <v>143.5518021764973</v>
      </c>
      <c r="AB115" t="n">
        <v>196.4139087963435</v>
      </c>
      <c r="AC115" t="n">
        <v>177.6684410095284</v>
      </c>
      <c r="AD115" t="n">
        <v>143551.8021764973</v>
      </c>
      <c r="AE115" t="n">
        <v>196413.9087963435</v>
      </c>
      <c r="AF115" t="n">
        <v>6.664993368900754e-06</v>
      </c>
      <c r="AG115" t="n">
        <v>4.64891975308642</v>
      </c>
      <c r="AH115" t="n">
        <v>177668.4410095284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8.3085</v>
      </c>
      <c r="E116" t="n">
        <v>12.04</v>
      </c>
      <c r="F116" t="n">
        <v>8.82</v>
      </c>
      <c r="G116" t="n">
        <v>105.81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131.98</v>
      </c>
      <c r="Q116" t="n">
        <v>446.29</v>
      </c>
      <c r="R116" t="n">
        <v>33.6</v>
      </c>
      <c r="S116" t="n">
        <v>28.73</v>
      </c>
      <c r="T116" t="n">
        <v>1779.86</v>
      </c>
      <c r="U116" t="n">
        <v>0.86</v>
      </c>
      <c r="V116" t="n">
        <v>0.92</v>
      </c>
      <c r="W116" t="n">
        <v>0.09</v>
      </c>
      <c r="X116" t="n">
        <v>0.1</v>
      </c>
      <c r="Y116" t="n">
        <v>1</v>
      </c>
      <c r="Z116" t="n">
        <v>10</v>
      </c>
      <c r="AA116" t="n">
        <v>143.3041190117696</v>
      </c>
      <c r="AB116" t="n">
        <v>196.0750177633532</v>
      </c>
      <c r="AC116" t="n">
        <v>177.3618932610901</v>
      </c>
      <c r="AD116" t="n">
        <v>143304.1190117697</v>
      </c>
      <c r="AE116" t="n">
        <v>196075.0177633532</v>
      </c>
      <c r="AF116" t="n">
        <v>6.670533078624832e-06</v>
      </c>
      <c r="AG116" t="n">
        <v>4.645061728395062</v>
      </c>
      <c r="AH116" t="n">
        <v>177361.8932610901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8.3118</v>
      </c>
      <c r="E117" t="n">
        <v>12.03</v>
      </c>
      <c r="F117" t="n">
        <v>8.81</v>
      </c>
      <c r="G117" t="n">
        <v>105.75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131.29</v>
      </c>
      <c r="Q117" t="n">
        <v>446.29</v>
      </c>
      <c r="R117" t="n">
        <v>33.53</v>
      </c>
      <c r="S117" t="n">
        <v>28.73</v>
      </c>
      <c r="T117" t="n">
        <v>1742.87</v>
      </c>
      <c r="U117" t="n">
        <v>0.86</v>
      </c>
      <c r="V117" t="n">
        <v>0.92</v>
      </c>
      <c r="W117" t="n">
        <v>0.09</v>
      </c>
      <c r="X117" t="n">
        <v>0.09</v>
      </c>
      <c r="Y117" t="n">
        <v>1</v>
      </c>
      <c r="Z117" t="n">
        <v>10</v>
      </c>
      <c r="AA117" t="n">
        <v>143.0652833070337</v>
      </c>
      <c r="AB117" t="n">
        <v>195.7482322154461</v>
      </c>
      <c r="AC117" t="n">
        <v>177.0662956672287</v>
      </c>
      <c r="AD117" t="n">
        <v>143065.2833070337</v>
      </c>
      <c r="AE117" t="n">
        <v>195748.2322154461</v>
      </c>
      <c r="AF117" t="n">
        <v>6.67318250501461e-06</v>
      </c>
      <c r="AG117" t="n">
        <v>4.641203703703704</v>
      </c>
      <c r="AH117" t="n">
        <v>177066.2956672287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8.3095</v>
      </c>
      <c r="E118" t="n">
        <v>12.03</v>
      </c>
      <c r="F118" t="n">
        <v>8.82</v>
      </c>
      <c r="G118" t="n">
        <v>105.79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131.15</v>
      </c>
      <c r="Q118" t="n">
        <v>446.29</v>
      </c>
      <c r="R118" t="n">
        <v>33.61</v>
      </c>
      <c r="S118" t="n">
        <v>28.73</v>
      </c>
      <c r="T118" t="n">
        <v>1784.18</v>
      </c>
      <c r="U118" t="n">
        <v>0.85</v>
      </c>
      <c r="V118" t="n">
        <v>0.92</v>
      </c>
      <c r="W118" t="n">
        <v>0.09</v>
      </c>
      <c r="X118" t="n">
        <v>0.1</v>
      </c>
      <c r="Y118" t="n">
        <v>1</v>
      </c>
      <c r="Z118" t="n">
        <v>10</v>
      </c>
      <c r="AA118" t="n">
        <v>143.0561142067206</v>
      </c>
      <c r="AB118" t="n">
        <v>195.7356866478855</v>
      </c>
      <c r="AC118" t="n">
        <v>177.0549474310283</v>
      </c>
      <c r="AD118" t="n">
        <v>143056.1142067206</v>
      </c>
      <c r="AE118" t="n">
        <v>195735.6866478855</v>
      </c>
      <c r="AF118" t="n">
        <v>6.671335935106583e-06</v>
      </c>
      <c r="AG118" t="n">
        <v>4.641203703703704</v>
      </c>
      <c r="AH118" t="n">
        <v>177054.9474310283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8.306800000000001</v>
      </c>
      <c r="E119" t="n">
        <v>12.04</v>
      </c>
      <c r="F119" t="n">
        <v>8.82</v>
      </c>
      <c r="G119" t="n">
        <v>105.84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131.21</v>
      </c>
      <c r="Q119" t="n">
        <v>446.29</v>
      </c>
      <c r="R119" t="n">
        <v>33.73</v>
      </c>
      <c r="S119" t="n">
        <v>28.73</v>
      </c>
      <c r="T119" t="n">
        <v>1846.03</v>
      </c>
      <c r="U119" t="n">
        <v>0.85</v>
      </c>
      <c r="V119" t="n">
        <v>0.92</v>
      </c>
      <c r="W119" t="n">
        <v>0.09</v>
      </c>
      <c r="X119" t="n">
        <v>0.1</v>
      </c>
      <c r="Y119" t="n">
        <v>1</v>
      </c>
      <c r="Z119" t="n">
        <v>10</v>
      </c>
      <c r="AA119" t="n">
        <v>143.090833659922</v>
      </c>
      <c r="AB119" t="n">
        <v>195.7831913354698</v>
      </c>
      <c r="AC119" t="n">
        <v>177.0979183379029</v>
      </c>
      <c r="AD119" t="n">
        <v>143090.833659922</v>
      </c>
      <c r="AE119" t="n">
        <v>195783.1913354698</v>
      </c>
      <c r="AF119" t="n">
        <v>6.669168222605857e-06</v>
      </c>
      <c r="AG119" t="n">
        <v>4.645061728395062</v>
      </c>
      <c r="AH119" t="n">
        <v>177097.9183379029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8.3035</v>
      </c>
      <c r="E120" t="n">
        <v>12.04</v>
      </c>
      <c r="F120" t="n">
        <v>8.82</v>
      </c>
      <c r="G120" t="n">
        <v>105.89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131.27</v>
      </c>
      <c r="Q120" t="n">
        <v>446.29</v>
      </c>
      <c r="R120" t="n">
        <v>33.91</v>
      </c>
      <c r="S120" t="n">
        <v>28.73</v>
      </c>
      <c r="T120" t="n">
        <v>1936.65</v>
      </c>
      <c r="U120" t="n">
        <v>0.85</v>
      </c>
      <c r="V120" t="n">
        <v>0.92</v>
      </c>
      <c r="W120" t="n">
        <v>0.09</v>
      </c>
      <c r="X120" t="n">
        <v>0.1</v>
      </c>
      <c r="Y120" t="n">
        <v>1</v>
      </c>
      <c r="Z120" t="n">
        <v>10</v>
      </c>
      <c r="AA120" t="n">
        <v>143.1294154690643</v>
      </c>
      <c r="AB120" t="n">
        <v>195.8359806688475</v>
      </c>
      <c r="AC120" t="n">
        <v>177.1456695313933</v>
      </c>
      <c r="AD120" t="n">
        <v>143129.4154690643</v>
      </c>
      <c r="AE120" t="n">
        <v>195835.9806688475</v>
      </c>
      <c r="AF120" t="n">
        <v>6.666518796216079e-06</v>
      </c>
      <c r="AG120" t="n">
        <v>4.645061728395062</v>
      </c>
      <c r="AH120" t="n">
        <v>177145.6695313933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8.299099999999999</v>
      </c>
      <c r="E121" t="n">
        <v>12.05</v>
      </c>
      <c r="F121" t="n">
        <v>8.83</v>
      </c>
      <c r="G121" t="n">
        <v>105.97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0</v>
      </c>
      <c r="N121" t="n">
        <v>115.08</v>
      </c>
      <c r="O121" t="n">
        <v>43651.07</v>
      </c>
      <c r="P121" t="n">
        <v>131.48</v>
      </c>
      <c r="Q121" t="n">
        <v>446.29</v>
      </c>
      <c r="R121" t="n">
        <v>34.08</v>
      </c>
      <c r="S121" t="n">
        <v>28.73</v>
      </c>
      <c r="T121" t="n">
        <v>2018.74</v>
      </c>
      <c r="U121" t="n">
        <v>0.84</v>
      </c>
      <c r="V121" t="n">
        <v>0.92</v>
      </c>
      <c r="W121" t="n">
        <v>0.09</v>
      </c>
      <c r="X121" t="n">
        <v>0.11</v>
      </c>
      <c r="Y121" t="n">
        <v>1</v>
      </c>
      <c r="Z121" t="n">
        <v>10</v>
      </c>
      <c r="AA121" t="n">
        <v>143.2357022255001</v>
      </c>
      <c r="AB121" t="n">
        <v>195.9814068980438</v>
      </c>
      <c r="AC121" t="n">
        <v>177.2772164853821</v>
      </c>
      <c r="AD121" t="n">
        <v>143235.7022255001</v>
      </c>
      <c r="AE121" t="n">
        <v>195981.4068980438</v>
      </c>
      <c r="AF121" t="n">
        <v>6.662986227696376e-06</v>
      </c>
      <c r="AG121" t="n">
        <v>4.64891975308642</v>
      </c>
      <c r="AH121" t="n">
        <v>177277.2164853821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6.2839</v>
      </c>
      <c r="E2" t="n">
        <v>15.91</v>
      </c>
      <c r="F2" t="n">
        <v>11.31</v>
      </c>
      <c r="G2" t="n">
        <v>7.63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87</v>
      </c>
      <c r="N2" t="n">
        <v>20.75</v>
      </c>
      <c r="O2" t="n">
        <v>16663.42</v>
      </c>
      <c r="P2" t="n">
        <v>121.2</v>
      </c>
      <c r="Q2" t="n">
        <v>446.37</v>
      </c>
      <c r="R2" t="n">
        <v>115.02</v>
      </c>
      <c r="S2" t="n">
        <v>28.73</v>
      </c>
      <c r="T2" t="n">
        <v>42067.67</v>
      </c>
      <c r="U2" t="n">
        <v>0.25</v>
      </c>
      <c r="V2" t="n">
        <v>0.72</v>
      </c>
      <c r="W2" t="n">
        <v>0.22</v>
      </c>
      <c r="X2" t="n">
        <v>2.59</v>
      </c>
      <c r="Y2" t="n">
        <v>1</v>
      </c>
      <c r="Z2" t="n">
        <v>10</v>
      </c>
      <c r="AA2" t="n">
        <v>165.0398822070239</v>
      </c>
      <c r="AB2" t="n">
        <v>225.8148478812806</v>
      </c>
      <c r="AC2" t="n">
        <v>204.2633957326857</v>
      </c>
      <c r="AD2" t="n">
        <v>165039.8822070239</v>
      </c>
      <c r="AE2" t="n">
        <v>225814.8478812806</v>
      </c>
      <c r="AF2" t="n">
        <v>6.229740647736131e-06</v>
      </c>
      <c r="AG2" t="n">
        <v>6.138117283950617</v>
      </c>
      <c r="AH2" t="n">
        <v>204263.3957326857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6.8551</v>
      </c>
      <c r="E3" t="n">
        <v>14.59</v>
      </c>
      <c r="F3" t="n">
        <v>10.61</v>
      </c>
      <c r="G3" t="n">
        <v>9.65</v>
      </c>
      <c r="H3" t="n">
        <v>0.17</v>
      </c>
      <c r="I3" t="n">
        <v>66</v>
      </c>
      <c r="J3" t="n">
        <v>133.55</v>
      </c>
      <c r="K3" t="n">
        <v>46.47</v>
      </c>
      <c r="L3" t="n">
        <v>1.25</v>
      </c>
      <c r="M3" t="n">
        <v>64</v>
      </c>
      <c r="N3" t="n">
        <v>20.83</v>
      </c>
      <c r="O3" t="n">
        <v>16704.7</v>
      </c>
      <c r="P3" t="n">
        <v>112.91</v>
      </c>
      <c r="Q3" t="n">
        <v>446.33</v>
      </c>
      <c r="R3" t="n">
        <v>92.13</v>
      </c>
      <c r="S3" t="n">
        <v>28.73</v>
      </c>
      <c r="T3" t="n">
        <v>30741.4</v>
      </c>
      <c r="U3" t="n">
        <v>0.31</v>
      </c>
      <c r="V3" t="n">
        <v>0.77</v>
      </c>
      <c r="W3" t="n">
        <v>0.19</v>
      </c>
      <c r="X3" t="n">
        <v>1.89</v>
      </c>
      <c r="Y3" t="n">
        <v>1</v>
      </c>
      <c r="Z3" t="n">
        <v>10</v>
      </c>
      <c r="AA3" t="n">
        <v>145.8541767033673</v>
      </c>
      <c r="AB3" t="n">
        <v>199.5641191976008</v>
      </c>
      <c r="AC3" t="n">
        <v>180.5179997514389</v>
      </c>
      <c r="AD3" t="n">
        <v>145854.1767033673</v>
      </c>
      <c r="AE3" t="n">
        <v>199564.1191976008</v>
      </c>
      <c r="AF3" t="n">
        <v>6.796017618723397e-06</v>
      </c>
      <c r="AG3" t="n">
        <v>5.628858024691358</v>
      </c>
      <c r="AH3" t="n">
        <v>180517.9997514389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10.23</v>
      </c>
      <c r="G4" t="n">
        <v>11.58</v>
      </c>
      <c r="H4" t="n">
        <v>0.2</v>
      </c>
      <c r="I4" t="n">
        <v>53</v>
      </c>
      <c r="J4" t="n">
        <v>133.88</v>
      </c>
      <c r="K4" t="n">
        <v>46.47</v>
      </c>
      <c r="L4" t="n">
        <v>1.5</v>
      </c>
      <c r="M4" t="n">
        <v>51</v>
      </c>
      <c r="N4" t="n">
        <v>20.91</v>
      </c>
      <c r="O4" t="n">
        <v>16746.01</v>
      </c>
      <c r="P4" t="n">
        <v>108.16</v>
      </c>
      <c r="Q4" t="n">
        <v>446.35</v>
      </c>
      <c r="R4" t="n">
        <v>79.75</v>
      </c>
      <c r="S4" t="n">
        <v>28.73</v>
      </c>
      <c r="T4" t="n">
        <v>24614.18</v>
      </c>
      <c r="U4" t="n">
        <v>0.36</v>
      </c>
      <c r="V4" t="n">
        <v>0.8</v>
      </c>
      <c r="W4" t="n">
        <v>0.17</v>
      </c>
      <c r="X4" t="n">
        <v>1.51</v>
      </c>
      <c r="Y4" t="n">
        <v>1</v>
      </c>
      <c r="Z4" t="n">
        <v>10</v>
      </c>
      <c r="AA4" t="n">
        <v>140.751024964801</v>
      </c>
      <c r="AB4" t="n">
        <v>192.5817618537324</v>
      </c>
      <c r="AC4" t="n">
        <v>174.2020287926669</v>
      </c>
      <c r="AD4" t="n">
        <v>140751.0249648009</v>
      </c>
      <c r="AE4" t="n">
        <v>192581.7618537324</v>
      </c>
      <c r="AF4" t="n">
        <v>7.15767349935392e-06</v>
      </c>
      <c r="AG4" t="n">
        <v>5.343364197530864</v>
      </c>
      <c r="AH4" t="n">
        <v>174202.0287926669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7.4956</v>
      </c>
      <c r="E5" t="n">
        <v>13.34</v>
      </c>
      <c r="F5" t="n">
        <v>9.960000000000001</v>
      </c>
      <c r="G5" t="n">
        <v>13.59</v>
      </c>
      <c r="H5" t="n">
        <v>0.23</v>
      </c>
      <c r="I5" t="n">
        <v>44</v>
      </c>
      <c r="J5" t="n">
        <v>134.22</v>
      </c>
      <c r="K5" t="n">
        <v>46.47</v>
      </c>
      <c r="L5" t="n">
        <v>1.75</v>
      </c>
      <c r="M5" t="n">
        <v>42</v>
      </c>
      <c r="N5" t="n">
        <v>21</v>
      </c>
      <c r="O5" t="n">
        <v>16787.35</v>
      </c>
      <c r="P5" t="n">
        <v>104.56</v>
      </c>
      <c r="Q5" t="n">
        <v>446.33</v>
      </c>
      <c r="R5" t="n">
        <v>70.95</v>
      </c>
      <c r="S5" t="n">
        <v>28.73</v>
      </c>
      <c r="T5" t="n">
        <v>20261.98</v>
      </c>
      <c r="U5" t="n">
        <v>0.4</v>
      </c>
      <c r="V5" t="n">
        <v>0.82</v>
      </c>
      <c r="W5" t="n">
        <v>0.15</v>
      </c>
      <c r="X5" t="n">
        <v>1.24</v>
      </c>
      <c r="Y5" t="n">
        <v>1</v>
      </c>
      <c r="Z5" t="n">
        <v>10</v>
      </c>
      <c r="AA5" t="n">
        <v>127.7181880198441</v>
      </c>
      <c r="AB5" t="n">
        <v>174.7496593774646</v>
      </c>
      <c r="AC5" t="n">
        <v>158.0717971492154</v>
      </c>
      <c r="AD5" t="n">
        <v>127718.1880198441</v>
      </c>
      <c r="AE5" t="n">
        <v>174749.6593774646</v>
      </c>
      <c r="AF5" t="n">
        <v>7.430997310455441e-06</v>
      </c>
      <c r="AG5" t="n">
        <v>5.146604938271604</v>
      </c>
      <c r="AH5" t="n">
        <v>158071.7971492154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7.701</v>
      </c>
      <c r="E6" t="n">
        <v>12.99</v>
      </c>
      <c r="F6" t="n">
        <v>9.77</v>
      </c>
      <c r="G6" t="n">
        <v>15.43</v>
      </c>
      <c r="H6" t="n">
        <v>0.26</v>
      </c>
      <c r="I6" t="n">
        <v>38</v>
      </c>
      <c r="J6" t="n">
        <v>134.55</v>
      </c>
      <c r="K6" t="n">
        <v>46.47</v>
      </c>
      <c r="L6" t="n">
        <v>2</v>
      </c>
      <c r="M6" t="n">
        <v>36</v>
      </c>
      <c r="N6" t="n">
        <v>21.09</v>
      </c>
      <c r="O6" t="n">
        <v>16828.84</v>
      </c>
      <c r="P6" t="n">
        <v>101.86</v>
      </c>
      <c r="Q6" t="n">
        <v>446.29</v>
      </c>
      <c r="R6" t="n">
        <v>64.87</v>
      </c>
      <c r="S6" t="n">
        <v>28.73</v>
      </c>
      <c r="T6" t="n">
        <v>17248.17</v>
      </c>
      <c r="U6" t="n">
        <v>0.44</v>
      </c>
      <c r="V6" t="n">
        <v>0.83</v>
      </c>
      <c r="W6" t="n">
        <v>0.14</v>
      </c>
      <c r="X6" t="n">
        <v>1.05</v>
      </c>
      <c r="Y6" t="n">
        <v>1</v>
      </c>
      <c r="Z6" t="n">
        <v>10</v>
      </c>
      <c r="AA6" t="n">
        <v>125.3599535802471</v>
      </c>
      <c r="AB6" t="n">
        <v>171.5230189792487</v>
      </c>
      <c r="AC6" t="n">
        <v>155.153102781986</v>
      </c>
      <c r="AD6" t="n">
        <v>125359.9535802471</v>
      </c>
      <c r="AE6" t="n">
        <v>171523.0189792487</v>
      </c>
      <c r="AF6" t="n">
        <v>7.634627019560456e-06</v>
      </c>
      <c r="AG6" t="n">
        <v>5.011574074074074</v>
      </c>
      <c r="AH6" t="n">
        <v>155153.102781986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7.8707</v>
      </c>
      <c r="E7" t="n">
        <v>12.71</v>
      </c>
      <c r="F7" t="n">
        <v>9.630000000000001</v>
      </c>
      <c r="G7" t="n">
        <v>17.5</v>
      </c>
      <c r="H7" t="n">
        <v>0.29</v>
      </c>
      <c r="I7" t="n">
        <v>33</v>
      </c>
      <c r="J7" t="n">
        <v>134.89</v>
      </c>
      <c r="K7" t="n">
        <v>46.47</v>
      </c>
      <c r="L7" t="n">
        <v>2.25</v>
      </c>
      <c r="M7" t="n">
        <v>31</v>
      </c>
      <c r="N7" t="n">
        <v>21.17</v>
      </c>
      <c r="O7" t="n">
        <v>16870.25</v>
      </c>
      <c r="P7" t="n">
        <v>99.66</v>
      </c>
      <c r="Q7" t="n">
        <v>446.35</v>
      </c>
      <c r="R7" t="n">
        <v>59.94</v>
      </c>
      <c r="S7" t="n">
        <v>28.73</v>
      </c>
      <c r="T7" t="n">
        <v>14809.08</v>
      </c>
      <c r="U7" t="n">
        <v>0.48</v>
      </c>
      <c r="V7" t="n">
        <v>0.85</v>
      </c>
      <c r="W7" t="n">
        <v>0.14</v>
      </c>
      <c r="X7" t="n">
        <v>0.91</v>
      </c>
      <c r="Y7" t="n">
        <v>1</v>
      </c>
      <c r="Z7" t="n">
        <v>10</v>
      </c>
      <c r="AA7" t="n">
        <v>123.3652004941697</v>
      </c>
      <c r="AB7" t="n">
        <v>168.7937098045837</v>
      </c>
      <c r="AC7" t="n">
        <v>152.6842750443407</v>
      </c>
      <c r="AD7" t="n">
        <v>123365.2004941697</v>
      </c>
      <c r="AE7" t="n">
        <v>168793.7098045837</v>
      </c>
      <c r="AF7" t="n">
        <v>7.802864417978766e-06</v>
      </c>
      <c r="AG7" t="n">
        <v>4.90354938271605</v>
      </c>
      <c r="AH7" t="n">
        <v>152684.2750443407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8.0336</v>
      </c>
      <c r="E8" t="n">
        <v>12.45</v>
      </c>
      <c r="F8" t="n">
        <v>9.48</v>
      </c>
      <c r="G8" t="n">
        <v>19.61</v>
      </c>
      <c r="H8" t="n">
        <v>0.33</v>
      </c>
      <c r="I8" t="n">
        <v>29</v>
      </c>
      <c r="J8" t="n">
        <v>135.22</v>
      </c>
      <c r="K8" t="n">
        <v>46.47</v>
      </c>
      <c r="L8" t="n">
        <v>2.5</v>
      </c>
      <c r="M8" t="n">
        <v>27</v>
      </c>
      <c r="N8" t="n">
        <v>21.26</v>
      </c>
      <c r="O8" t="n">
        <v>16911.68</v>
      </c>
      <c r="P8" t="n">
        <v>97.37</v>
      </c>
      <c r="Q8" t="n">
        <v>446.32</v>
      </c>
      <c r="R8" t="n">
        <v>54.98</v>
      </c>
      <c r="S8" t="n">
        <v>28.73</v>
      </c>
      <c r="T8" t="n">
        <v>12350.47</v>
      </c>
      <c r="U8" t="n">
        <v>0.52</v>
      </c>
      <c r="V8" t="n">
        <v>0.86</v>
      </c>
      <c r="W8" t="n">
        <v>0.13</v>
      </c>
      <c r="X8" t="n">
        <v>0.76</v>
      </c>
      <c r="Y8" t="n">
        <v>1</v>
      </c>
      <c r="Z8" t="n">
        <v>10</v>
      </c>
      <c r="AA8" t="n">
        <v>121.6132651595967</v>
      </c>
      <c r="AB8" t="n">
        <v>166.39663458989</v>
      </c>
      <c r="AC8" t="n">
        <v>150.5159733238204</v>
      </c>
      <c r="AD8" t="n">
        <v>121613.2651595967</v>
      </c>
      <c r="AE8" t="n">
        <v>166396.63458989</v>
      </c>
      <c r="AF8" t="n">
        <v>7.964360423885323e-06</v>
      </c>
      <c r="AG8" t="n">
        <v>4.80324074074074</v>
      </c>
      <c r="AH8" t="n">
        <v>150515.9733238204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8.1494</v>
      </c>
      <c r="E9" t="n">
        <v>12.27</v>
      </c>
      <c r="F9" t="n">
        <v>9.380000000000001</v>
      </c>
      <c r="G9" t="n">
        <v>21.65</v>
      </c>
      <c r="H9" t="n">
        <v>0.36</v>
      </c>
      <c r="I9" t="n">
        <v>26</v>
      </c>
      <c r="J9" t="n">
        <v>135.56</v>
      </c>
      <c r="K9" t="n">
        <v>46.47</v>
      </c>
      <c r="L9" t="n">
        <v>2.75</v>
      </c>
      <c r="M9" t="n">
        <v>24</v>
      </c>
      <c r="N9" t="n">
        <v>21.34</v>
      </c>
      <c r="O9" t="n">
        <v>16953.14</v>
      </c>
      <c r="P9" t="n">
        <v>95.53</v>
      </c>
      <c r="Q9" t="n">
        <v>446.27</v>
      </c>
      <c r="R9" t="n">
        <v>52.61</v>
      </c>
      <c r="S9" t="n">
        <v>28.73</v>
      </c>
      <c r="T9" t="n">
        <v>11178.94</v>
      </c>
      <c r="U9" t="n">
        <v>0.55</v>
      </c>
      <c r="V9" t="n">
        <v>0.87</v>
      </c>
      <c r="W9" t="n">
        <v>0.11</v>
      </c>
      <c r="X9" t="n">
        <v>0.66</v>
      </c>
      <c r="Y9" t="n">
        <v>1</v>
      </c>
      <c r="Z9" t="n">
        <v>10</v>
      </c>
      <c r="AA9" t="n">
        <v>120.3557717647812</v>
      </c>
      <c r="AB9" t="n">
        <v>164.6760766504111</v>
      </c>
      <c r="AC9" t="n">
        <v>148.9596230192666</v>
      </c>
      <c r="AD9" t="n">
        <v>120355.7717647812</v>
      </c>
      <c r="AE9" t="n">
        <v>164676.0766504111</v>
      </c>
      <c r="AF9" t="n">
        <v>8.079162372835473e-06</v>
      </c>
      <c r="AG9" t="n">
        <v>4.733796296296296</v>
      </c>
      <c r="AH9" t="n">
        <v>148959.6230192666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8.1731</v>
      </c>
      <c r="E10" t="n">
        <v>12.24</v>
      </c>
      <c r="F10" t="n">
        <v>9.4</v>
      </c>
      <c r="G10" t="n">
        <v>23.5</v>
      </c>
      <c r="H10" t="n">
        <v>0.39</v>
      </c>
      <c r="I10" t="n">
        <v>24</v>
      </c>
      <c r="J10" t="n">
        <v>135.9</v>
      </c>
      <c r="K10" t="n">
        <v>46.47</v>
      </c>
      <c r="L10" t="n">
        <v>3</v>
      </c>
      <c r="M10" t="n">
        <v>22</v>
      </c>
      <c r="N10" t="n">
        <v>21.43</v>
      </c>
      <c r="O10" t="n">
        <v>16994.64</v>
      </c>
      <c r="P10" t="n">
        <v>95.18000000000001</v>
      </c>
      <c r="Q10" t="n">
        <v>446.28</v>
      </c>
      <c r="R10" t="n">
        <v>52.88</v>
      </c>
      <c r="S10" t="n">
        <v>28.73</v>
      </c>
      <c r="T10" t="n">
        <v>11322.67</v>
      </c>
      <c r="U10" t="n">
        <v>0.54</v>
      </c>
      <c r="V10" t="n">
        <v>0.87</v>
      </c>
      <c r="W10" t="n">
        <v>0.12</v>
      </c>
      <c r="X10" t="n">
        <v>0.68</v>
      </c>
      <c r="Y10" t="n">
        <v>1</v>
      </c>
      <c r="Z10" t="n">
        <v>10</v>
      </c>
      <c r="AA10" t="n">
        <v>120.1609398764357</v>
      </c>
      <c r="AB10" t="n">
        <v>164.4094990654007</v>
      </c>
      <c r="AC10" t="n">
        <v>148.7184872248255</v>
      </c>
      <c r="AD10" t="n">
        <v>120160.9398764357</v>
      </c>
      <c r="AE10" t="n">
        <v>164409.4990654007</v>
      </c>
      <c r="AF10" t="n">
        <v>8.102658108501435e-06</v>
      </c>
      <c r="AG10" t="n">
        <v>4.722222222222222</v>
      </c>
      <c r="AH10" t="n">
        <v>148718.4872248255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8.254200000000001</v>
      </c>
      <c r="E11" t="n">
        <v>12.12</v>
      </c>
      <c r="F11" t="n">
        <v>9.34</v>
      </c>
      <c r="G11" t="n">
        <v>25.46</v>
      </c>
      <c r="H11" t="n">
        <v>0.42</v>
      </c>
      <c r="I11" t="n">
        <v>22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93.70999999999999</v>
      </c>
      <c r="Q11" t="n">
        <v>446.32</v>
      </c>
      <c r="R11" t="n">
        <v>50.73</v>
      </c>
      <c r="S11" t="n">
        <v>28.73</v>
      </c>
      <c r="T11" t="n">
        <v>10259.9</v>
      </c>
      <c r="U11" t="n">
        <v>0.57</v>
      </c>
      <c r="V11" t="n">
        <v>0.87</v>
      </c>
      <c r="W11" t="n">
        <v>0.12</v>
      </c>
      <c r="X11" t="n">
        <v>0.61</v>
      </c>
      <c r="Y11" t="n">
        <v>1</v>
      </c>
      <c r="Z11" t="n">
        <v>10</v>
      </c>
      <c r="AA11" t="n">
        <v>119.2649114598013</v>
      </c>
      <c r="AB11" t="n">
        <v>163.1835134557782</v>
      </c>
      <c r="AC11" t="n">
        <v>147.6095079611034</v>
      </c>
      <c r="AD11" t="n">
        <v>119264.9114598013</v>
      </c>
      <c r="AE11" t="n">
        <v>163183.5134557782</v>
      </c>
      <c r="AF11" t="n">
        <v>8.18305912801661e-06</v>
      </c>
      <c r="AG11" t="n">
        <v>4.675925925925926</v>
      </c>
      <c r="AH11" t="n">
        <v>147609.5079611034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8.343</v>
      </c>
      <c r="E12" t="n">
        <v>11.99</v>
      </c>
      <c r="F12" t="n">
        <v>9.26</v>
      </c>
      <c r="G12" t="n">
        <v>27.78</v>
      </c>
      <c r="H12" t="n">
        <v>0.45</v>
      </c>
      <c r="I12" t="n">
        <v>20</v>
      </c>
      <c r="J12" t="n">
        <v>136.57</v>
      </c>
      <c r="K12" t="n">
        <v>46.47</v>
      </c>
      <c r="L12" t="n">
        <v>3.5</v>
      </c>
      <c r="M12" t="n">
        <v>18</v>
      </c>
      <c r="N12" t="n">
        <v>21.6</v>
      </c>
      <c r="O12" t="n">
        <v>17077.72</v>
      </c>
      <c r="P12" t="n">
        <v>92.2</v>
      </c>
      <c r="Q12" t="n">
        <v>446.3</v>
      </c>
      <c r="R12" t="n">
        <v>48.3</v>
      </c>
      <c r="S12" t="n">
        <v>28.73</v>
      </c>
      <c r="T12" t="n">
        <v>9054.75</v>
      </c>
      <c r="U12" t="n">
        <v>0.59</v>
      </c>
      <c r="V12" t="n">
        <v>0.88</v>
      </c>
      <c r="W12" t="n">
        <v>0.11</v>
      </c>
      <c r="X12" t="n">
        <v>0.54</v>
      </c>
      <c r="Y12" t="n">
        <v>1</v>
      </c>
      <c r="Z12" t="n">
        <v>10</v>
      </c>
      <c r="AA12" t="n">
        <v>118.3152471476112</v>
      </c>
      <c r="AB12" t="n">
        <v>161.8841408476078</v>
      </c>
      <c r="AC12" t="n">
        <v>146.4341456509754</v>
      </c>
      <c r="AD12" t="n">
        <v>118315.2471476112</v>
      </c>
      <c r="AE12" t="n">
        <v>161884.1408476078</v>
      </c>
      <c r="AF12" t="n">
        <v>8.271093783170092e-06</v>
      </c>
      <c r="AG12" t="n">
        <v>4.625771604938271</v>
      </c>
      <c r="AH12" t="n">
        <v>146434.1456509754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8.376200000000001</v>
      </c>
      <c r="E13" t="n">
        <v>11.94</v>
      </c>
      <c r="F13" t="n">
        <v>9.24</v>
      </c>
      <c r="G13" t="n">
        <v>29.18</v>
      </c>
      <c r="H13" t="n">
        <v>0.48</v>
      </c>
      <c r="I13" t="n">
        <v>19</v>
      </c>
      <c r="J13" t="n">
        <v>136.91</v>
      </c>
      <c r="K13" t="n">
        <v>46.47</v>
      </c>
      <c r="L13" t="n">
        <v>3.75</v>
      </c>
      <c r="M13" t="n">
        <v>17</v>
      </c>
      <c r="N13" t="n">
        <v>21.69</v>
      </c>
      <c r="O13" t="n">
        <v>17119.3</v>
      </c>
      <c r="P13" t="n">
        <v>91.51000000000001</v>
      </c>
      <c r="Q13" t="n">
        <v>446.31</v>
      </c>
      <c r="R13" t="n">
        <v>47.59</v>
      </c>
      <c r="S13" t="n">
        <v>28.73</v>
      </c>
      <c r="T13" t="n">
        <v>8702.75</v>
      </c>
      <c r="U13" t="n">
        <v>0.6</v>
      </c>
      <c r="V13" t="n">
        <v>0.88</v>
      </c>
      <c r="W13" t="n">
        <v>0.11</v>
      </c>
      <c r="X13" t="n">
        <v>0.52</v>
      </c>
      <c r="Y13" t="n">
        <v>1</v>
      </c>
      <c r="Z13" t="n">
        <v>10</v>
      </c>
      <c r="AA13" t="n">
        <v>108.29758249004</v>
      </c>
      <c r="AB13" t="n">
        <v>148.1775301149523</v>
      </c>
      <c r="AC13" t="n">
        <v>134.0356746092912</v>
      </c>
      <c r="AD13" t="n">
        <v>108297.58249004</v>
      </c>
      <c r="AE13" t="n">
        <v>148177.5301149523</v>
      </c>
      <c r="AF13" t="n">
        <v>8.304007640727476e-06</v>
      </c>
      <c r="AG13" t="n">
        <v>4.606481481481482</v>
      </c>
      <c r="AH13" t="n">
        <v>134035.6746092912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8.419700000000001</v>
      </c>
      <c r="E14" t="n">
        <v>11.88</v>
      </c>
      <c r="F14" t="n">
        <v>9.210000000000001</v>
      </c>
      <c r="G14" t="n">
        <v>30.69</v>
      </c>
      <c r="H14" t="n">
        <v>0.52</v>
      </c>
      <c r="I14" t="n">
        <v>18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90.15000000000001</v>
      </c>
      <c r="Q14" t="n">
        <v>446.27</v>
      </c>
      <c r="R14" t="n">
        <v>46.48</v>
      </c>
      <c r="S14" t="n">
        <v>28.73</v>
      </c>
      <c r="T14" t="n">
        <v>8154.94</v>
      </c>
      <c r="U14" t="n">
        <v>0.62</v>
      </c>
      <c r="V14" t="n">
        <v>0.88</v>
      </c>
      <c r="W14" t="n">
        <v>0.11</v>
      </c>
      <c r="X14" t="n">
        <v>0.49</v>
      </c>
      <c r="Y14" t="n">
        <v>1</v>
      </c>
      <c r="Z14" t="n">
        <v>10</v>
      </c>
      <c r="AA14" t="n">
        <v>107.676344941167</v>
      </c>
      <c r="AB14" t="n">
        <v>147.3275254935182</v>
      </c>
      <c r="AC14" t="n">
        <v>133.2667932359375</v>
      </c>
      <c r="AD14" t="n">
        <v>107676.344941167</v>
      </c>
      <c r="AE14" t="n">
        <v>147327.5254935182</v>
      </c>
      <c r="AF14" t="n">
        <v>8.34713272517766e-06</v>
      </c>
      <c r="AG14" t="n">
        <v>4.583333333333334</v>
      </c>
      <c r="AH14" t="n">
        <v>133266.7932359375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8.4986</v>
      </c>
      <c r="E15" t="n">
        <v>11.77</v>
      </c>
      <c r="F15" t="n">
        <v>9.15</v>
      </c>
      <c r="G15" t="n">
        <v>34.32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88.67</v>
      </c>
      <c r="Q15" t="n">
        <v>446.27</v>
      </c>
      <c r="R15" t="n">
        <v>44.56</v>
      </c>
      <c r="S15" t="n">
        <v>28.73</v>
      </c>
      <c r="T15" t="n">
        <v>7205.1</v>
      </c>
      <c r="U15" t="n">
        <v>0.64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106.8399283491063</v>
      </c>
      <c r="AB15" t="n">
        <v>146.1831034121657</v>
      </c>
      <c r="AC15" t="n">
        <v>132.2315931918224</v>
      </c>
      <c r="AD15" t="n">
        <v>106839.9283491063</v>
      </c>
      <c r="AE15" t="n">
        <v>146183.1034121657</v>
      </c>
      <c r="AF15" t="n">
        <v>8.425352705939033e-06</v>
      </c>
      <c r="AG15" t="n">
        <v>4.540895061728396</v>
      </c>
      <c r="AH15" t="n">
        <v>132231.5931918224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8.546200000000001</v>
      </c>
      <c r="E16" t="n">
        <v>11.7</v>
      </c>
      <c r="F16" t="n">
        <v>9.109999999999999</v>
      </c>
      <c r="G16" t="n">
        <v>36.45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87.8</v>
      </c>
      <c r="Q16" t="n">
        <v>446.28</v>
      </c>
      <c r="R16" t="n">
        <v>43.39</v>
      </c>
      <c r="S16" t="n">
        <v>28.73</v>
      </c>
      <c r="T16" t="n">
        <v>6622.88</v>
      </c>
      <c r="U16" t="n">
        <v>0.66</v>
      </c>
      <c r="V16" t="n">
        <v>0.89</v>
      </c>
      <c r="W16" t="n">
        <v>0.1</v>
      </c>
      <c r="X16" t="n">
        <v>0.39</v>
      </c>
      <c r="Y16" t="n">
        <v>1</v>
      </c>
      <c r="Z16" t="n">
        <v>10</v>
      </c>
      <c r="AA16" t="n">
        <v>106.3447482412365</v>
      </c>
      <c r="AB16" t="n">
        <v>145.5055761427739</v>
      </c>
      <c r="AC16" t="n">
        <v>131.6187281741057</v>
      </c>
      <c r="AD16" t="n">
        <v>106344.7482412365</v>
      </c>
      <c r="AE16" t="n">
        <v>145505.5761427739</v>
      </c>
      <c r="AF16" t="n">
        <v>8.472542453521305e-06</v>
      </c>
      <c r="AG16" t="n">
        <v>4.513888888888889</v>
      </c>
      <c r="AH16" t="n">
        <v>131618.7281741058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8.576499999999999</v>
      </c>
      <c r="E17" t="n">
        <v>11.66</v>
      </c>
      <c r="F17" t="n">
        <v>9.07</v>
      </c>
      <c r="G17" t="n">
        <v>36.28</v>
      </c>
      <c r="H17" t="n">
        <v>0.61</v>
      </c>
      <c r="I17" t="n">
        <v>15</v>
      </c>
      <c r="J17" t="n">
        <v>138.26</v>
      </c>
      <c r="K17" t="n">
        <v>46.47</v>
      </c>
      <c r="L17" t="n">
        <v>4.75</v>
      </c>
      <c r="M17" t="n">
        <v>13</v>
      </c>
      <c r="N17" t="n">
        <v>22.04</v>
      </c>
      <c r="O17" t="n">
        <v>17285.95</v>
      </c>
      <c r="P17" t="n">
        <v>86.93000000000001</v>
      </c>
      <c r="Q17" t="n">
        <v>446.27</v>
      </c>
      <c r="R17" t="n">
        <v>41.77</v>
      </c>
      <c r="S17" t="n">
        <v>28.73</v>
      </c>
      <c r="T17" t="n">
        <v>5814.27</v>
      </c>
      <c r="U17" t="n">
        <v>0.6899999999999999</v>
      </c>
      <c r="V17" t="n">
        <v>0.9</v>
      </c>
      <c r="W17" t="n">
        <v>0.11</v>
      </c>
      <c r="X17" t="n">
        <v>0.35</v>
      </c>
      <c r="Y17" t="n">
        <v>1</v>
      </c>
      <c r="Z17" t="n">
        <v>10</v>
      </c>
      <c r="AA17" t="n">
        <v>105.7554282742539</v>
      </c>
      <c r="AB17" t="n">
        <v>144.6992425649867</v>
      </c>
      <c r="AC17" t="n">
        <v>130.889349941286</v>
      </c>
      <c r="AD17" t="n">
        <v>105755.4282742539</v>
      </c>
      <c r="AE17" t="n">
        <v>144699.2425649868</v>
      </c>
      <c r="AF17" t="n">
        <v>8.502581305448673e-06</v>
      </c>
      <c r="AG17" t="n">
        <v>4.498456790123457</v>
      </c>
      <c r="AH17" t="n">
        <v>130889.3499412861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8.555300000000001</v>
      </c>
      <c r="E18" t="n">
        <v>11.69</v>
      </c>
      <c r="F18" t="n">
        <v>9.130000000000001</v>
      </c>
      <c r="G18" t="n">
        <v>39.12</v>
      </c>
      <c r="H18" t="n">
        <v>0.64</v>
      </c>
      <c r="I18" t="n">
        <v>14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86.42</v>
      </c>
      <c r="Q18" t="n">
        <v>446.27</v>
      </c>
      <c r="R18" t="n">
        <v>44.19</v>
      </c>
      <c r="S18" t="n">
        <v>28.73</v>
      </c>
      <c r="T18" t="n">
        <v>7031.65</v>
      </c>
      <c r="U18" t="n">
        <v>0.65</v>
      </c>
      <c r="V18" t="n">
        <v>0.89</v>
      </c>
      <c r="W18" t="n">
        <v>0.1</v>
      </c>
      <c r="X18" t="n">
        <v>0.41</v>
      </c>
      <c r="Y18" t="n">
        <v>1</v>
      </c>
      <c r="Z18" t="n">
        <v>10</v>
      </c>
      <c r="AA18" t="n">
        <v>105.9404054422172</v>
      </c>
      <c r="AB18" t="n">
        <v>144.9523364868107</v>
      </c>
      <c r="AC18" t="n">
        <v>131.1182889344307</v>
      </c>
      <c r="AD18" t="n">
        <v>105940.4054422172</v>
      </c>
      <c r="AE18" t="n">
        <v>144952.3364868106</v>
      </c>
      <c r="AF18" t="n">
        <v>8.481564022912035e-06</v>
      </c>
      <c r="AG18" t="n">
        <v>4.510030864197531</v>
      </c>
      <c r="AH18" t="n">
        <v>131118.2889344307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8.609400000000001</v>
      </c>
      <c r="E19" t="n">
        <v>11.62</v>
      </c>
      <c r="F19" t="n">
        <v>9.08</v>
      </c>
      <c r="G19" t="n">
        <v>41.91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85.20999999999999</v>
      </c>
      <c r="Q19" t="n">
        <v>446.27</v>
      </c>
      <c r="R19" t="n">
        <v>42.45</v>
      </c>
      <c r="S19" t="n">
        <v>28.73</v>
      </c>
      <c r="T19" t="n">
        <v>6165.72</v>
      </c>
      <c r="U19" t="n">
        <v>0.68</v>
      </c>
      <c r="V19" t="n">
        <v>0.9</v>
      </c>
      <c r="W19" t="n">
        <v>0.1</v>
      </c>
      <c r="X19" t="n">
        <v>0.36</v>
      </c>
      <c r="Y19" t="n">
        <v>1</v>
      </c>
      <c r="Z19" t="n">
        <v>10</v>
      </c>
      <c r="AA19" t="n">
        <v>105.149304865445</v>
      </c>
      <c r="AB19" t="n">
        <v>143.8699177767773</v>
      </c>
      <c r="AC19" t="n">
        <v>130.1391747468984</v>
      </c>
      <c r="AD19" t="n">
        <v>105149.304865445</v>
      </c>
      <c r="AE19" t="n">
        <v>143869.9177767773</v>
      </c>
      <c r="AF19" t="n">
        <v>8.535197748630541e-06</v>
      </c>
      <c r="AG19" t="n">
        <v>4.483024691358025</v>
      </c>
      <c r="AH19" t="n">
        <v>130139.1747468984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8.6691</v>
      </c>
      <c r="E20" t="n">
        <v>11.54</v>
      </c>
      <c r="F20" t="n">
        <v>9.029999999999999</v>
      </c>
      <c r="G20" t="n">
        <v>45.14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83.7</v>
      </c>
      <c r="Q20" t="n">
        <v>446.28</v>
      </c>
      <c r="R20" t="n">
        <v>40.69</v>
      </c>
      <c r="S20" t="n">
        <v>28.73</v>
      </c>
      <c r="T20" t="n">
        <v>5290.8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104.4308621579372</v>
      </c>
      <c r="AB20" t="n">
        <v>142.8869127689102</v>
      </c>
      <c r="AC20" t="n">
        <v>129.2499863573256</v>
      </c>
      <c r="AD20" t="n">
        <v>104430.8621579372</v>
      </c>
      <c r="AE20" t="n">
        <v>142886.9127689102</v>
      </c>
      <c r="AF20" t="n">
        <v>8.594383209358727e-06</v>
      </c>
      <c r="AG20" t="n">
        <v>4.452160493827161</v>
      </c>
      <c r="AH20" t="n">
        <v>129249.9863573256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8.663</v>
      </c>
      <c r="E21" t="n">
        <v>11.54</v>
      </c>
      <c r="F21" t="n">
        <v>9.039999999999999</v>
      </c>
      <c r="G21" t="n">
        <v>45.18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83.56</v>
      </c>
      <c r="Q21" t="n">
        <v>446.29</v>
      </c>
      <c r="R21" t="n">
        <v>40.93</v>
      </c>
      <c r="S21" t="n">
        <v>28.73</v>
      </c>
      <c r="T21" t="n">
        <v>5408.1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104.4273862482156</v>
      </c>
      <c r="AB21" t="n">
        <v>142.8821568758828</v>
      </c>
      <c r="AC21" t="n">
        <v>129.2456843600538</v>
      </c>
      <c r="AD21" t="n">
        <v>104427.3862482156</v>
      </c>
      <c r="AE21" t="n">
        <v>142882.1568758828</v>
      </c>
      <c r="AF21" t="n">
        <v>8.588335783723183e-06</v>
      </c>
      <c r="AG21" t="n">
        <v>4.452160493827161</v>
      </c>
      <c r="AH21" t="n">
        <v>129245.6843600538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8.7089</v>
      </c>
      <c r="E22" t="n">
        <v>11.48</v>
      </c>
      <c r="F22" t="n">
        <v>9</v>
      </c>
      <c r="G22" t="n">
        <v>49.11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81.79000000000001</v>
      </c>
      <c r="Q22" t="n">
        <v>446.28</v>
      </c>
      <c r="R22" t="n">
        <v>39.78</v>
      </c>
      <c r="S22" t="n">
        <v>28.73</v>
      </c>
      <c r="T22" t="n">
        <v>4839.23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103.7103838014154</v>
      </c>
      <c r="AB22" t="n">
        <v>141.9011224962559</v>
      </c>
      <c r="AC22" t="n">
        <v>128.3582785247278</v>
      </c>
      <c r="AD22" t="n">
        <v>103710.3838014154</v>
      </c>
      <c r="AE22" t="n">
        <v>141901.1224962559</v>
      </c>
      <c r="AF22" t="n">
        <v>8.633840183177515e-06</v>
      </c>
      <c r="AG22" t="n">
        <v>4.429012345679013</v>
      </c>
      <c r="AH22" t="n">
        <v>128358.2785247278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8.702</v>
      </c>
      <c r="E23" t="n">
        <v>11.49</v>
      </c>
      <c r="F23" t="n">
        <v>9.01</v>
      </c>
      <c r="G23" t="n">
        <v>49.16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81.02</v>
      </c>
      <c r="Q23" t="n">
        <v>446.27</v>
      </c>
      <c r="R23" t="n">
        <v>40.14</v>
      </c>
      <c r="S23" t="n">
        <v>28.73</v>
      </c>
      <c r="T23" t="n">
        <v>5021.01</v>
      </c>
      <c r="U23" t="n">
        <v>0.72</v>
      </c>
      <c r="V23" t="n">
        <v>0.9</v>
      </c>
      <c r="W23" t="n">
        <v>0.1</v>
      </c>
      <c r="X23" t="n">
        <v>0.29</v>
      </c>
      <c r="Y23" t="n">
        <v>1</v>
      </c>
      <c r="Z23" t="n">
        <v>10</v>
      </c>
      <c r="AA23" t="n">
        <v>103.5343680755212</v>
      </c>
      <c r="AB23" t="n">
        <v>141.6602900148218</v>
      </c>
      <c r="AC23" t="n">
        <v>128.1404307573112</v>
      </c>
      <c r="AD23" t="n">
        <v>103534.3680755212</v>
      </c>
      <c r="AE23" t="n">
        <v>141660.2900148218</v>
      </c>
      <c r="AF23" t="n">
        <v>8.626999652540591e-06</v>
      </c>
      <c r="AG23" t="n">
        <v>4.43287037037037</v>
      </c>
      <c r="AH23" t="n">
        <v>128140.4307573111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8.7766</v>
      </c>
      <c r="E24" t="n">
        <v>11.39</v>
      </c>
      <c r="F24" t="n">
        <v>8.94</v>
      </c>
      <c r="G24" t="n">
        <v>53.65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79.88</v>
      </c>
      <c r="Q24" t="n">
        <v>446.31</v>
      </c>
      <c r="R24" t="n">
        <v>37.68</v>
      </c>
      <c r="S24" t="n">
        <v>28.73</v>
      </c>
      <c r="T24" t="n">
        <v>3793.24</v>
      </c>
      <c r="U24" t="n">
        <v>0.76</v>
      </c>
      <c r="V24" t="n">
        <v>0.91</v>
      </c>
      <c r="W24" t="n">
        <v>0.1</v>
      </c>
      <c r="X24" t="n">
        <v>0.22</v>
      </c>
      <c r="Y24" t="n">
        <v>1</v>
      </c>
      <c r="Z24" t="n">
        <v>10</v>
      </c>
      <c r="AA24" t="n">
        <v>102.8584586452505</v>
      </c>
      <c r="AB24" t="n">
        <v>140.7354809133063</v>
      </c>
      <c r="AC24" t="n">
        <v>127.3038841384663</v>
      </c>
      <c r="AD24" t="n">
        <v>102858.4586452505</v>
      </c>
      <c r="AE24" t="n">
        <v>140735.4809133063</v>
      </c>
      <c r="AF24" t="n">
        <v>8.700956693919529e-06</v>
      </c>
      <c r="AG24" t="n">
        <v>4.39429012345679</v>
      </c>
      <c r="AH24" t="n">
        <v>127303.8841384663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8.770899999999999</v>
      </c>
      <c r="E25" t="n">
        <v>11.4</v>
      </c>
      <c r="F25" t="n">
        <v>8.949999999999999</v>
      </c>
      <c r="G25" t="n">
        <v>53.69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78.84999999999999</v>
      </c>
      <c r="Q25" t="n">
        <v>446.29</v>
      </c>
      <c r="R25" t="n">
        <v>38.18</v>
      </c>
      <c r="S25" t="n">
        <v>28.73</v>
      </c>
      <c r="T25" t="n">
        <v>4044.33</v>
      </c>
      <c r="U25" t="n">
        <v>0.75</v>
      </c>
      <c r="V25" t="n">
        <v>0.91</v>
      </c>
      <c r="W25" t="n">
        <v>0.09</v>
      </c>
      <c r="X25" t="n">
        <v>0.23</v>
      </c>
      <c r="Y25" t="n">
        <v>1</v>
      </c>
      <c r="Z25" t="n">
        <v>10</v>
      </c>
      <c r="AA25" t="n">
        <v>102.6070314508347</v>
      </c>
      <c r="AB25" t="n">
        <v>140.3914671337217</v>
      </c>
      <c r="AC25" t="n">
        <v>126.9927025511788</v>
      </c>
      <c r="AD25" t="n">
        <v>102607.0314508346</v>
      </c>
      <c r="AE25" t="n">
        <v>140391.4671337217</v>
      </c>
      <c r="AF25" t="n">
        <v>8.695305820784677e-06</v>
      </c>
      <c r="AG25" t="n">
        <v>4.398148148148149</v>
      </c>
      <c r="AH25" t="n">
        <v>126992.7025511788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8.7942</v>
      </c>
      <c r="E26" t="n">
        <v>11.37</v>
      </c>
      <c r="F26" t="n">
        <v>8.949999999999999</v>
      </c>
      <c r="G26" t="n">
        <v>59.64</v>
      </c>
      <c r="H26" t="n">
        <v>0.88</v>
      </c>
      <c r="I26" t="n">
        <v>9</v>
      </c>
      <c r="J26" t="n">
        <v>141.31</v>
      </c>
      <c r="K26" t="n">
        <v>46.47</v>
      </c>
      <c r="L26" t="n">
        <v>7</v>
      </c>
      <c r="M26" t="n">
        <v>7</v>
      </c>
      <c r="N26" t="n">
        <v>22.85</v>
      </c>
      <c r="O26" t="n">
        <v>17662.75</v>
      </c>
      <c r="P26" t="n">
        <v>77.37</v>
      </c>
      <c r="Q26" t="n">
        <v>446.32</v>
      </c>
      <c r="R26" t="n">
        <v>37.97</v>
      </c>
      <c r="S26" t="n">
        <v>28.73</v>
      </c>
      <c r="T26" t="n">
        <v>3944.77</v>
      </c>
      <c r="U26" t="n">
        <v>0.76</v>
      </c>
      <c r="V26" t="n">
        <v>0.91</v>
      </c>
      <c r="W26" t="n">
        <v>0.09</v>
      </c>
      <c r="X26" t="n">
        <v>0.23</v>
      </c>
      <c r="Y26" t="n">
        <v>1</v>
      </c>
      <c r="Z26" t="n">
        <v>10</v>
      </c>
      <c r="AA26" t="n">
        <v>102.1149305105505</v>
      </c>
      <c r="AB26" t="n">
        <v>139.7181529172641</v>
      </c>
      <c r="AC26" t="n">
        <v>126.3836484985372</v>
      </c>
      <c r="AD26" t="n">
        <v>102114.9305105505</v>
      </c>
      <c r="AE26" t="n">
        <v>139718.1529172641</v>
      </c>
      <c r="AF26" t="n">
        <v>8.71840500394995e-06</v>
      </c>
      <c r="AG26" t="n">
        <v>4.386574074074074</v>
      </c>
      <c r="AH26" t="n">
        <v>126383.6484985372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8.793799999999999</v>
      </c>
      <c r="E27" t="n">
        <v>11.37</v>
      </c>
      <c r="F27" t="n">
        <v>8.949999999999999</v>
      </c>
      <c r="G27" t="n">
        <v>59.64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76.98</v>
      </c>
      <c r="Q27" t="n">
        <v>446.29</v>
      </c>
      <c r="R27" t="n">
        <v>37.9</v>
      </c>
      <c r="S27" t="n">
        <v>28.73</v>
      </c>
      <c r="T27" t="n">
        <v>3909.62</v>
      </c>
      <c r="U27" t="n">
        <v>0.76</v>
      </c>
      <c r="V27" t="n">
        <v>0.91</v>
      </c>
      <c r="W27" t="n">
        <v>0.1</v>
      </c>
      <c r="X27" t="n">
        <v>0.23</v>
      </c>
      <c r="Y27" t="n">
        <v>1</v>
      </c>
      <c r="Z27" t="n">
        <v>10</v>
      </c>
      <c r="AA27" t="n">
        <v>102.0091027840121</v>
      </c>
      <c r="AB27" t="n">
        <v>139.5733547530244</v>
      </c>
      <c r="AC27" t="n">
        <v>126.252669667867</v>
      </c>
      <c r="AD27" t="n">
        <v>102009.1027840121</v>
      </c>
      <c r="AE27" t="n">
        <v>139573.3547530244</v>
      </c>
      <c r="AF27" t="n">
        <v>8.718008451449256e-06</v>
      </c>
      <c r="AG27" t="n">
        <v>4.386574074074074</v>
      </c>
      <c r="AH27" t="n">
        <v>126252.669667867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8.7835</v>
      </c>
      <c r="E28" t="n">
        <v>11.38</v>
      </c>
      <c r="F28" t="n">
        <v>8.960000000000001</v>
      </c>
      <c r="G28" t="n">
        <v>59.73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76.39</v>
      </c>
      <c r="Q28" t="n">
        <v>446.27</v>
      </c>
      <c r="R28" t="n">
        <v>38.39</v>
      </c>
      <c r="S28" t="n">
        <v>28.73</v>
      </c>
      <c r="T28" t="n">
        <v>4153.51</v>
      </c>
      <c r="U28" t="n">
        <v>0.75</v>
      </c>
      <c r="V28" t="n">
        <v>0.91</v>
      </c>
      <c r="W28" t="n">
        <v>0.1</v>
      </c>
      <c r="X28" t="n">
        <v>0.24</v>
      </c>
      <c r="Y28" t="n">
        <v>1</v>
      </c>
      <c r="Z28" t="n">
        <v>10</v>
      </c>
      <c r="AA28" t="n">
        <v>101.8951449445134</v>
      </c>
      <c r="AB28" t="n">
        <v>139.4174326095575</v>
      </c>
      <c r="AC28" t="n">
        <v>126.1116285149344</v>
      </c>
      <c r="AD28" t="n">
        <v>101895.1449445134</v>
      </c>
      <c r="AE28" t="n">
        <v>139417.4326095575</v>
      </c>
      <c r="AF28" t="n">
        <v>8.707797224556454e-06</v>
      </c>
      <c r="AG28" t="n">
        <v>4.390432098765433</v>
      </c>
      <c r="AH28" t="n">
        <v>126111.6285149344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8.8428</v>
      </c>
      <c r="E29" t="n">
        <v>11.31</v>
      </c>
      <c r="F29" t="n">
        <v>8.91</v>
      </c>
      <c r="G29" t="n">
        <v>66.83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74.7</v>
      </c>
      <c r="Q29" t="n">
        <v>446.27</v>
      </c>
      <c r="R29" t="n">
        <v>36.66</v>
      </c>
      <c r="S29" t="n">
        <v>28.73</v>
      </c>
      <c r="T29" t="n">
        <v>3294.25</v>
      </c>
      <c r="U29" t="n">
        <v>0.78</v>
      </c>
      <c r="V29" t="n">
        <v>0.91</v>
      </c>
      <c r="W29" t="n">
        <v>0.1</v>
      </c>
      <c r="X29" t="n">
        <v>0.19</v>
      </c>
      <c r="Y29" t="n">
        <v>1</v>
      </c>
      <c r="Z29" t="n">
        <v>10</v>
      </c>
      <c r="AA29" t="n">
        <v>101.1649714732916</v>
      </c>
      <c r="AB29" t="n">
        <v>138.4183770532521</v>
      </c>
      <c r="AC29" t="n">
        <v>125.2079214187392</v>
      </c>
      <c r="AD29" t="n">
        <v>101164.9714732916</v>
      </c>
      <c r="AE29" t="n">
        <v>138418.3770532521</v>
      </c>
      <c r="AF29" t="n">
        <v>8.766586132783949e-06</v>
      </c>
      <c r="AG29" t="n">
        <v>4.363425925925926</v>
      </c>
      <c r="AH29" t="n">
        <v>125207.9214187392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8.833500000000001</v>
      </c>
      <c r="E30" t="n">
        <v>11.32</v>
      </c>
      <c r="F30" t="n">
        <v>8.92</v>
      </c>
      <c r="G30" t="n">
        <v>66.92</v>
      </c>
      <c r="H30" t="n">
        <v>0.99</v>
      </c>
      <c r="I30" t="n">
        <v>8</v>
      </c>
      <c r="J30" t="n">
        <v>142.68</v>
      </c>
      <c r="K30" t="n">
        <v>46.47</v>
      </c>
      <c r="L30" t="n">
        <v>8</v>
      </c>
      <c r="M30" t="n">
        <v>2</v>
      </c>
      <c r="N30" t="n">
        <v>23.21</v>
      </c>
      <c r="O30" t="n">
        <v>17831.04</v>
      </c>
      <c r="P30" t="n">
        <v>75.11</v>
      </c>
      <c r="Q30" t="n">
        <v>446.27</v>
      </c>
      <c r="R30" t="n">
        <v>37.05</v>
      </c>
      <c r="S30" t="n">
        <v>28.73</v>
      </c>
      <c r="T30" t="n">
        <v>3492.1</v>
      </c>
      <c r="U30" t="n">
        <v>0.78</v>
      </c>
      <c r="V30" t="n">
        <v>0.91</v>
      </c>
      <c r="W30" t="n">
        <v>0.1</v>
      </c>
      <c r="X30" t="n">
        <v>0.2</v>
      </c>
      <c r="Y30" t="n">
        <v>1</v>
      </c>
      <c r="Z30" t="n">
        <v>10</v>
      </c>
      <c r="AA30" t="n">
        <v>101.3210073122779</v>
      </c>
      <c r="AB30" t="n">
        <v>138.6318721719685</v>
      </c>
      <c r="AC30" t="n">
        <v>125.4010408629676</v>
      </c>
      <c r="AD30" t="n">
        <v>101321.0073122779</v>
      </c>
      <c r="AE30" t="n">
        <v>138631.8721719685</v>
      </c>
      <c r="AF30" t="n">
        <v>8.757366287142875e-06</v>
      </c>
      <c r="AG30" t="n">
        <v>4.367283950617284</v>
      </c>
      <c r="AH30" t="n">
        <v>125401.0408629676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8.831300000000001</v>
      </c>
      <c r="E31" t="n">
        <v>11.32</v>
      </c>
      <c r="F31" t="n">
        <v>8.93</v>
      </c>
      <c r="G31" t="n">
        <v>66.94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75.19</v>
      </c>
      <c r="Q31" t="n">
        <v>446.29</v>
      </c>
      <c r="R31" t="n">
        <v>37.06</v>
      </c>
      <c r="S31" t="n">
        <v>28.73</v>
      </c>
      <c r="T31" t="n">
        <v>3495.93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101.3620917130122</v>
      </c>
      <c r="AB31" t="n">
        <v>138.6880856615689</v>
      </c>
      <c r="AC31" t="n">
        <v>125.4518894160168</v>
      </c>
      <c r="AD31" t="n">
        <v>101362.0917130122</v>
      </c>
      <c r="AE31" t="n">
        <v>138688.0856615689</v>
      </c>
      <c r="AF31" t="n">
        <v>8.755185248389072e-06</v>
      </c>
      <c r="AG31" t="n">
        <v>4.367283950617284</v>
      </c>
      <c r="AH31" t="n">
        <v>125451.8894160168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8.8294</v>
      </c>
      <c r="E32" t="n">
        <v>11.33</v>
      </c>
      <c r="F32" t="n">
        <v>8.93</v>
      </c>
      <c r="G32" t="n">
        <v>66.95999999999999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75.33</v>
      </c>
      <c r="Q32" t="n">
        <v>446.27</v>
      </c>
      <c r="R32" t="n">
        <v>37.13</v>
      </c>
      <c r="S32" t="n">
        <v>28.73</v>
      </c>
      <c r="T32" t="n">
        <v>3528.3</v>
      </c>
      <c r="U32" t="n">
        <v>0.77</v>
      </c>
      <c r="V32" t="n">
        <v>0.91</v>
      </c>
      <c r="W32" t="n">
        <v>0.1</v>
      </c>
      <c r="X32" t="n">
        <v>0.21</v>
      </c>
      <c r="Y32" t="n">
        <v>1</v>
      </c>
      <c r="Z32" t="n">
        <v>10</v>
      </c>
      <c r="AA32" t="n">
        <v>101.4070827549399</v>
      </c>
      <c r="AB32" t="n">
        <v>138.749644389999</v>
      </c>
      <c r="AC32" t="n">
        <v>125.5075730658038</v>
      </c>
      <c r="AD32" t="n">
        <v>101407.0827549399</v>
      </c>
      <c r="AE32" t="n">
        <v>138749.644389999</v>
      </c>
      <c r="AF32" t="n">
        <v>8.753301624010787e-06</v>
      </c>
      <c r="AG32" t="n">
        <v>4.371141975308642</v>
      </c>
      <c r="AH32" t="n">
        <v>125507.5730658038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4.0981</v>
      </c>
      <c r="E2" t="n">
        <v>24.4</v>
      </c>
      <c r="F2" t="n">
        <v>13.63</v>
      </c>
      <c r="G2" t="n">
        <v>5.02</v>
      </c>
      <c r="H2" t="n">
        <v>0.07000000000000001</v>
      </c>
      <c r="I2" t="n">
        <v>163</v>
      </c>
      <c r="J2" t="n">
        <v>252.85</v>
      </c>
      <c r="K2" t="n">
        <v>59.19</v>
      </c>
      <c r="L2" t="n">
        <v>1</v>
      </c>
      <c r="M2" t="n">
        <v>161</v>
      </c>
      <c r="N2" t="n">
        <v>62.65</v>
      </c>
      <c r="O2" t="n">
        <v>31418.63</v>
      </c>
      <c r="P2" t="n">
        <v>223.12</v>
      </c>
      <c r="Q2" t="n">
        <v>446.48</v>
      </c>
      <c r="R2" t="n">
        <v>191.15</v>
      </c>
      <c r="S2" t="n">
        <v>28.73</v>
      </c>
      <c r="T2" t="n">
        <v>79763.89999999999</v>
      </c>
      <c r="U2" t="n">
        <v>0.15</v>
      </c>
      <c r="V2" t="n">
        <v>0.6</v>
      </c>
      <c r="W2" t="n">
        <v>0.35</v>
      </c>
      <c r="X2" t="n">
        <v>4.9</v>
      </c>
      <c r="Y2" t="n">
        <v>1</v>
      </c>
      <c r="Z2" t="n">
        <v>10</v>
      </c>
      <c r="AA2" t="n">
        <v>341.0086774523771</v>
      </c>
      <c r="AB2" t="n">
        <v>466.5831167314232</v>
      </c>
      <c r="AC2" t="n">
        <v>422.0530789240926</v>
      </c>
      <c r="AD2" t="n">
        <v>341008.677452377</v>
      </c>
      <c r="AE2" t="n">
        <v>466583.1167314232</v>
      </c>
      <c r="AF2" t="n">
        <v>3.390676948424902e-06</v>
      </c>
      <c r="AG2" t="n">
        <v>9.413580246913579</v>
      </c>
      <c r="AH2" t="n">
        <v>422053.0789240926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4.8502</v>
      </c>
      <c r="E3" t="n">
        <v>20.62</v>
      </c>
      <c r="F3" t="n">
        <v>12.14</v>
      </c>
      <c r="G3" t="n">
        <v>6.28</v>
      </c>
      <c r="H3" t="n">
        <v>0.09</v>
      </c>
      <c r="I3" t="n">
        <v>116</v>
      </c>
      <c r="J3" t="n">
        <v>253.3</v>
      </c>
      <c r="K3" t="n">
        <v>59.19</v>
      </c>
      <c r="L3" t="n">
        <v>1.25</v>
      </c>
      <c r="M3" t="n">
        <v>114</v>
      </c>
      <c r="N3" t="n">
        <v>62.86</v>
      </c>
      <c r="O3" t="n">
        <v>31474.5</v>
      </c>
      <c r="P3" t="n">
        <v>198.31</v>
      </c>
      <c r="Q3" t="n">
        <v>446.37</v>
      </c>
      <c r="R3" t="n">
        <v>142.36</v>
      </c>
      <c r="S3" t="n">
        <v>28.73</v>
      </c>
      <c r="T3" t="n">
        <v>55604.13</v>
      </c>
      <c r="U3" t="n">
        <v>0.2</v>
      </c>
      <c r="V3" t="n">
        <v>0.67</v>
      </c>
      <c r="W3" t="n">
        <v>0.27</v>
      </c>
      <c r="X3" t="n">
        <v>3.42</v>
      </c>
      <c r="Y3" t="n">
        <v>1</v>
      </c>
      <c r="Z3" t="n">
        <v>10</v>
      </c>
      <c r="AA3" t="n">
        <v>275.3262917150901</v>
      </c>
      <c r="AB3" t="n">
        <v>376.7135788633181</v>
      </c>
      <c r="AC3" t="n">
        <v>340.7605636174309</v>
      </c>
      <c r="AD3" t="n">
        <v>275326.29171509</v>
      </c>
      <c r="AE3" t="n">
        <v>376713.5788633181</v>
      </c>
      <c r="AF3" t="n">
        <v>4.012947789280511e-06</v>
      </c>
      <c r="AG3" t="n">
        <v>7.955246913580248</v>
      </c>
      <c r="AH3" t="n">
        <v>340760.5636174309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5.3922</v>
      </c>
      <c r="E4" t="n">
        <v>18.55</v>
      </c>
      <c r="F4" t="n">
        <v>11.34</v>
      </c>
      <c r="G4" t="n">
        <v>7.56</v>
      </c>
      <c r="H4" t="n">
        <v>0.11</v>
      </c>
      <c r="I4" t="n">
        <v>90</v>
      </c>
      <c r="J4" t="n">
        <v>253.75</v>
      </c>
      <c r="K4" t="n">
        <v>59.19</v>
      </c>
      <c r="L4" t="n">
        <v>1.5</v>
      </c>
      <c r="M4" t="n">
        <v>88</v>
      </c>
      <c r="N4" t="n">
        <v>63.06</v>
      </c>
      <c r="O4" t="n">
        <v>31530.44</v>
      </c>
      <c r="P4" t="n">
        <v>184.8</v>
      </c>
      <c r="Q4" t="n">
        <v>446.46</v>
      </c>
      <c r="R4" t="n">
        <v>116.11</v>
      </c>
      <c r="S4" t="n">
        <v>28.73</v>
      </c>
      <c r="T4" t="n">
        <v>42608.43</v>
      </c>
      <c r="U4" t="n">
        <v>0.25</v>
      </c>
      <c r="V4" t="n">
        <v>0.72</v>
      </c>
      <c r="W4" t="n">
        <v>0.22</v>
      </c>
      <c r="X4" t="n">
        <v>2.62</v>
      </c>
      <c r="Y4" t="n">
        <v>1</v>
      </c>
      <c r="Z4" t="n">
        <v>10</v>
      </c>
      <c r="AA4" t="n">
        <v>232.4569803561129</v>
      </c>
      <c r="AB4" t="n">
        <v>318.0578958012775</v>
      </c>
      <c r="AC4" t="n">
        <v>287.7028966231583</v>
      </c>
      <c r="AD4" t="n">
        <v>232456.9803561129</v>
      </c>
      <c r="AE4" t="n">
        <v>318057.8958012775</v>
      </c>
      <c r="AF4" t="n">
        <v>4.461386555061311e-06</v>
      </c>
      <c r="AG4" t="n">
        <v>7.156635802469136</v>
      </c>
      <c r="AH4" t="n">
        <v>287702.8966231582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5.7887</v>
      </c>
      <c r="E5" t="n">
        <v>17.27</v>
      </c>
      <c r="F5" t="n">
        <v>10.85</v>
      </c>
      <c r="G5" t="n">
        <v>8.800000000000001</v>
      </c>
      <c r="H5" t="n">
        <v>0.12</v>
      </c>
      <c r="I5" t="n">
        <v>74</v>
      </c>
      <c r="J5" t="n">
        <v>254.21</v>
      </c>
      <c r="K5" t="n">
        <v>59.19</v>
      </c>
      <c r="L5" t="n">
        <v>1.75</v>
      </c>
      <c r="M5" t="n">
        <v>72</v>
      </c>
      <c r="N5" t="n">
        <v>63.26</v>
      </c>
      <c r="O5" t="n">
        <v>31586.46</v>
      </c>
      <c r="P5" t="n">
        <v>176.52</v>
      </c>
      <c r="Q5" t="n">
        <v>446.38</v>
      </c>
      <c r="R5" t="n">
        <v>100.44</v>
      </c>
      <c r="S5" t="n">
        <v>28.73</v>
      </c>
      <c r="T5" t="n">
        <v>34857.46</v>
      </c>
      <c r="U5" t="n">
        <v>0.29</v>
      </c>
      <c r="V5" t="n">
        <v>0.75</v>
      </c>
      <c r="W5" t="n">
        <v>0.19</v>
      </c>
      <c r="X5" t="n">
        <v>2.13</v>
      </c>
      <c r="Y5" t="n">
        <v>1</v>
      </c>
      <c r="Z5" t="n">
        <v>10</v>
      </c>
      <c r="AA5" t="n">
        <v>220.0779557566109</v>
      </c>
      <c r="AB5" t="n">
        <v>301.1203682202254</v>
      </c>
      <c r="AC5" t="n">
        <v>272.3818629024672</v>
      </c>
      <c r="AD5" t="n">
        <v>220077.9557566109</v>
      </c>
      <c r="AE5" t="n">
        <v>301120.3682202254</v>
      </c>
      <c r="AF5" t="n">
        <v>4.789441851430475e-06</v>
      </c>
      <c r="AG5" t="n">
        <v>6.662808641975309</v>
      </c>
      <c r="AH5" t="n">
        <v>272381.8629024672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6.0946</v>
      </c>
      <c r="E6" t="n">
        <v>16.41</v>
      </c>
      <c r="F6" t="n">
        <v>10.52</v>
      </c>
      <c r="G6" t="n">
        <v>10.02</v>
      </c>
      <c r="H6" t="n">
        <v>0.14</v>
      </c>
      <c r="I6" t="n">
        <v>63</v>
      </c>
      <c r="J6" t="n">
        <v>254.66</v>
      </c>
      <c r="K6" t="n">
        <v>59.19</v>
      </c>
      <c r="L6" t="n">
        <v>2</v>
      </c>
      <c r="M6" t="n">
        <v>61</v>
      </c>
      <c r="N6" t="n">
        <v>63.47</v>
      </c>
      <c r="O6" t="n">
        <v>31642.55</v>
      </c>
      <c r="P6" t="n">
        <v>170.79</v>
      </c>
      <c r="Q6" t="n">
        <v>446.32</v>
      </c>
      <c r="R6" t="n">
        <v>89.44</v>
      </c>
      <c r="S6" t="n">
        <v>28.73</v>
      </c>
      <c r="T6" t="n">
        <v>29411.22</v>
      </c>
      <c r="U6" t="n">
        <v>0.32</v>
      </c>
      <c r="V6" t="n">
        <v>0.77</v>
      </c>
      <c r="W6" t="n">
        <v>0.18</v>
      </c>
      <c r="X6" t="n">
        <v>1.8</v>
      </c>
      <c r="Y6" t="n">
        <v>1</v>
      </c>
      <c r="Z6" t="n">
        <v>10</v>
      </c>
      <c r="AA6" t="n">
        <v>201.2771599397467</v>
      </c>
      <c r="AB6" t="n">
        <v>275.3962899510318</v>
      </c>
      <c r="AC6" t="n">
        <v>249.1128545593066</v>
      </c>
      <c r="AD6" t="n">
        <v>201277.1599397467</v>
      </c>
      <c r="AE6" t="n">
        <v>275396.2899510318</v>
      </c>
      <c r="AF6" t="n">
        <v>5.042536719423734e-06</v>
      </c>
      <c r="AG6" t="n">
        <v>6.331018518518519</v>
      </c>
      <c r="AH6" t="n">
        <v>249112.8545593066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6.3378</v>
      </c>
      <c r="E7" t="n">
        <v>15.78</v>
      </c>
      <c r="F7" t="n">
        <v>10.28</v>
      </c>
      <c r="G7" t="n">
        <v>11.22</v>
      </c>
      <c r="H7" t="n">
        <v>0.16</v>
      </c>
      <c r="I7" t="n">
        <v>55</v>
      </c>
      <c r="J7" t="n">
        <v>255.12</v>
      </c>
      <c r="K7" t="n">
        <v>59.19</v>
      </c>
      <c r="L7" t="n">
        <v>2.25</v>
      </c>
      <c r="M7" t="n">
        <v>53</v>
      </c>
      <c r="N7" t="n">
        <v>63.67</v>
      </c>
      <c r="O7" t="n">
        <v>31698.72</v>
      </c>
      <c r="P7" t="n">
        <v>166.62</v>
      </c>
      <c r="Q7" t="n">
        <v>446.37</v>
      </c>
      <c r="R7" t="n">
        <v>81.75</v>
      </c>
      <c r="S7" t="n">
        <v>28.73</v>
      </c>
      <c r="T7" t="n">
        <v>25605.43</v>
      </c>
      <c r="U7" t="n">
        <v>0.35</v>
      </c>
      <c r="V7" t="n">
        <v>0.79</v>
      </c>
      <c r="W7" t="n">
        <v>0.17</v>
      </c>
      <c r="X7" t="n">
        <v>1.56</v>
      </c>
      <c r="Y7" t="n">
        <v>1</v>
      </c>
      <c r="Z7" t="n">
        <v>10</v>
      </c>
      <c r="AA7" t="n">
        <v>195.6869195498627</v>
      </c>
      <c r="AB7" t="n">
        <v>267.7474764255961</v>
      </c>
      <c r="AC7" t="n">
        <v>242.1940330615589</v>
      </c>
      <c r="AD7" t="n">
        <v>195686.9195498627</v>
      </c>
      <c r="AE7" t="n">
        <v>267747.476425596</v>
      </c>
      <c r="AF7" t="n">
        <v>5.243754999567444e-06</v>
      </c>
      <c r="AG7" t="n">
        <v>6.087962962962963</v>
      </c>
      <c r="AH7" t="n">
        <v>242194.0330615588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6.5606</v>
      </c>
      <c r="E8" t="n">
        <v>15.24</v>
      </c>
      <c r="F8" t="n">
        <v>10.09</v>
      </c>
      <c r="G8" t="n">
        <v>12.61</v>
      </c>
      <c r="H8" t="n">
        <v>0.17</v>
      </c>
      <c r="I8" t="n">
        <v>48</v>
      </c>
      <c r="J8" t="n">
        <v>255.57</v>
      </c>
      <c r="K8" t="n">
        <v>59.19</v>
      </c>
      <c r="L8" t="n">
        <v>2.5</v>
      </c>
      <c r="M8" t="n">
        <v>46</v>
      </c>
      <c r="N8" t="n">
        <v>63.88</v>
      </c>
      <c r="O8" t="n">
        <v>31754.97</v>
      </c>
      <c r="P8" t="n">
        <v>163.1</v>
      </c>
      <c r="Q8" t="n">
        <v>446.29</v>
      </c>
      <c r="R8" t="n">
        <v>75.36</v>
      </c>
      <c r="S8" t="n">
        <v>28.73</v>
      </c>
      <c r="T8" t="n">
        <v>22446.43</v>
      </c>
      <c r="U8" t="n">
        <v>0.38</v>
      </c>
      <c r="V8" t="n">
        <v>0.8100000000000001</v>
      </c>
      <c r="W8" t="n">
        <v>0.16</v>
      </c>
      <c r="X8" t="n">
        <v>1.37</v>
      </c>
      <c r="Y8" t="n">
        <v>1</v>
      </c>
      <c r="Z8" t="n">
        <v>10</v>
      </c>
      <c r="AA8" t="n">
        <v>180.2667039066708</v>
      </c>
      <c r="AB8" t="n">
        <v>246.6488570906899</v>
      </c>
      <c r="AC8" t="n">
        <v>223.1090363438712</v>
      </c>
      <c r="AD8" t="n">
        <v>180266.7039066708</v>
      </c>
      <c r="AE8" t="n">
        <v>246648.8570906899</v>
      </c>
      <c r="AF8" t="n">
        <v>5.428094772659626e-06</v>
      </c>
      <c r="AG8" t="n">
        <v>5.87962962962963</v>
      </c>
      <c r="AH8" t="n">
        <v>223109.0363438712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6.7407</v>
      </c>
      <c r="E9" t="n">
        <v>14.84</v>
      </c>
      <c r="F9" t="n">
        <v>9.93</v>
      </c>
      <c r="G9" t="n">
        <v>13.85</v>
      </c>
      <c r="H9" t="n">
        <v>0.19</v>
      </c>
      <c r="I9" t="n">
        <v>43</v>
      </c>
      <c r="J9" t="n">
        <v>256.03</v>
      </c>
      <c r="K9" t="n">
        <v>59.19</v>
      </c>
      <c r="L9" t="n">
        <v>2.75</v>
      </c>
      <c r="M9" t="n">
        <v>41</v>
      </c>
      <c r="N9" t="n">
        <v>64.09</v>
      </c>
      <c r="O9" t="n">
        <v>31811.29</v>
      </c>
      <c r="P9" t="n">
        <v>160.18</v>
      </c>
      <c r="Q9" t="n">
        <v>446.37</v>
      </c>
      <c r="R9" t="n">
        <v>69.93000000000001</v>
      </c>
      <c r="S9" t="n">
        <v>28.73</v>
      </c>
      <c r="T9" t="n">
        <v>19754.72</v>
      </c>
      <c r="U9" t="n">
        <v>0.41</v>
      </c>
      <c r="V9" t="n">
        <v>0.82</v>
      </c>
      <c r="W9" t="n">
        <v>0.15</v>
      </c>
      <c r="X9" t="n">
        <v>1.21</v>
      </c>
      <c r="Y9" t="n">
        <v>1</v>
      </c>
      <c r="Z9" t="n">
        <v>10</v>
      </c>
      <c r="AA9" t="n">
        <v>176.7418445031801</v>
      </c>
      <c r="AB9" t="n">
        <v>241.8259889490145</v>
      </c>
      <c r="AC9" t="n">
        <v>218.7464559686979</v>
      </c>
      <c r="AD9" t="n">
        <v>176741.8445031801</v>
      </c>
      <c r="AE9" t="n">
        <v>241825.9889490145</v>
      </c>
      <c r="AF9" t="n">
        <v>5.577105513835128e-06</v>
      </c>
      <c r="AG9" t="n">
        <v>5.725308641975309</v>
      </c>
      <c r="AH9" t="n">
        <v>218746.4559686978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6.8872</v>
      </c>
      <c r="E10" t="n">
        <v>14.52</v>
      </c>
      <c r="F10" t="n">
        <v>9.81</v>
      </c>
      <c r="G10" t="n">
        <v>15.09</v>
      </c>
      <c r="H10" t="n">
        <v>0.21</v>
      </c>
      <c r="I10" t="n">
        <v>39</v>
      </c>
      <c r="J10" t="n">
        <v>256.49</v>
      </c>
      <c r="K10" t="n">
        <v>59.19</v>
      </c>
      <c r="L10" t="n">
        <v>3</v>
      </c>
      <c r="M10" t="n">
        <v>37</v>
      </c>
      <c r="N10" t="n">
        <v>64.29000000000001</v>
      </c>
      <c r="O10" t="n">
        <v>31867.69</v>
      </c>
      <c r="P10" t="n">
        <v>157.94</v>
      </c>
      <c r="Q10" t="n">
        <v>446.35</v>
      </c>
      <c r="R10" t="n">
        <v>65.95999999999999</v>
      </c>
      <c r="S10" t="n">
        <v>28.73</v>
      </c>
      <c r="T10" t="n">
        <v>17791.16</v>
      </c>
      <c r="U10" t="n">
        <v>0.44</v>
      </c>
      <c r="V10" t="n">
        <v>0.83</v>
      </c>
      <c r="W10" t="n">
        <v>0.15</v>
      </c>
      <c r="X10" t="n">
        <v>1.09</v>
      </c>
      <c r="Y10" t="n">
        <v>1</v>
      </c>
      <c r="Z10" t="n">
        <v>10</v>
      </c>
      <c r="AA10" t="n">
        <v>174.0778454356142</v>
      </c>
      <c r="AB10" t="n">
        <v>238.1809878974286</v>
      </c>
      <c r="AC10" t="n">
        <v>215.449328701683</v>
      </c>
      <c r="AD10" t="n">
        <v>174077.8454356142</v>
      </c>
      <c r="AE10" t="n">
        <v>238180.9878974286</v>
      </c>
      <c r="AF10" t="n">
        <v>5.698316361043407e-06</v>
      </c>
      <c r="AG10" t="n">
        <v>5.601851851851851</v>
      </c>
      <c r="AH10" t="n">
        <v>215449.328701683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7.002</v>
      </c>
      <c r="E11" t="n">
        <v>14.28</v>
      </c>
      <c r="F11" t="n">
        <v>9.720000000000001</v>
      </c>
      <c r="G11" t="n">
        <v>16.19</v>
      </c>
      <c r="H11" t="n">
        <v>0.23</v>
      </c>
      <c r="I11" t="n">
        <v>36</v>
      </c>
      <c r="J11" t="n">
        <v>256.95</v>
      </c>
      <c r="K11" t="n">
        <v>59.19</v>
      </c>
      <c r="L11" t="n">
        <v>3.25</v>
      </c>
      <c r="M11" t="n">
        <v>34</v>
      </c>
      <c r="N11" t="n">
        <v>64.5</v>
      </c>
      <c r="O11" t="n">
        <v>31924.29</v>
      </c>
      <c r="P11" t="n">
        <v>156.09</v>
      </c>
      <c r="Q11" t="n">
        <v>446.28</v>
      </c>
      <c r="R11" t="n">
        <v>63</v>
      </c>
      <c r="S11" t="n">
        <v>28.73</v>
      </c>
      <c r="T11" t="n">
        <v>16325.39</v>
      </c>
      <c r="U11" t="n">
        <v>0.46</v>
      </c>
      <c r="V11" t="n">
        <v>0.84</v>
      </c>
      <c r="W11" t="n">
        <v>0.14</v>
      </c>
      <c r="X11" t="n">
        <v>1</v>
      </c>
      <c r="Y11" t="n">
        <v>1</v>
      </c>
      <c r="Z11" t="n">
        <v>10</v>
      </c>
      <c r="AA11" t="n">
        <v>172.0432185676707</v>
      </c>
      <c r="AB11" t="n">
        <v>235.3971216553073</v>
      </c>
      <c r="AC11" t="n">
        <v>212.9311507465281</v>
      </c>
      <c r="AD11" t="n">
        <v>172043.2185676707</v>
      </c>
      <c r="AE11" t="n">
        <v>235397.1216553073</v>
      </c>
      <c r="AF11" t="n">
        <v>5.793299332098085e-06</v>
      </c>
      <c r="AG11" t="n">
        <v>5.50925925925926</v>
      </c>
      <c r="AH11" t="n">
        <v>212931.1507465281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7.1214</v>
      </c>
      <c r="E12" t="n">
        <v>14.04</v>
      </c>
      <c r="F12" t="n">
        <v>9.619999999999999</v>
      </c>
      <c r="G12" t="n">
        <v>17.5</v>
      </c>
      <c r="H12" t="n">
        <v>0.24</v>
      </c>
      <c r="I12" t="n">
        <v>33</v>
      </c>
      <c r="J12" t="n">
        <v>257.41</v>
      </c>
      <c r="K12" t="n">
        <v>59.19</v>
      </c>
      <c r="L12" t="n">
        <v>3.5</v>
      </c>
      <c r="M12" t="n">
        <v>31</v>
      </c>
      <c r="N12" t="n">
        <v>64.70999999999999</v>
      </c>
      <c r="O12" t="n">
        <v>31980.84</v>
      </c>
      <c r="P12" t="n">
        <v>154.47</v>
      </c>
      <c r="Q12" t="n">
        <v>446.28</v>
      </c>
      <c r="R12" t="n">
        <v>59.89</v>
      </c>
      <c r="S12" t="n">
        <v>28.73</v>
      </c>
      <c r="T12" t="n">
        <v>14787.07</v>
      </c>
      <c r="U12" t="n">
        <v>0.48</v>
      </c>
      <c r="V12" t="n">
        <v>0.85</v>
      </c>
      <c r="W12" t="n">
        <v>0.13</v>
      </c>
      <c r="X12" t="n">
        <v>0.9</v>
      </c>
      <c r="Y12" t="n">
        <v>1</v>
      </c>
      <c r="Z12" t="n">
        <v>10</v>
      </c>
      <c r="AA12" t="n">
        <v>169.9173008623631</v>
      </c>
      <c r="AB12" t="n">
        <v>232.488347262037</v>
      </c>
      <c r="AC12" t="n">
        <v>210.29998569886</v>
      </c>
      <c r="AD12" t="n">
        <v>169917.3008623631</v>
      </c>
      <c r="AE12" t="n">
        <v>232488.347262037</v>
      </c>
      <c r="AF12" t="n">
        <v>5.892088241017325e-06</v>
      </c>
      <c r="AG12" t="n">
        <v>5.416666666666667</v>
      </c>
      <c r="AH12" t="n">
        <v>210299.98569886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7.2107</v>
      </c>
      <c r="E13" t="n">
        <v>13.87</v>
      </c>
      <c r="F13" t="n">
        <v>9.550000000000001</v>
      </c>
      <c r="G13" t="n">
        <v>18.48</v>
      </c>
      <c r="H13" t="n">
        <v>0.26</v>
      </c>
      <c r="I13" t="n">
        <v>31</v>
      </c>
      <c r="J13" t="n">
        <v>257.86</v>
      </c>
      <c r="K13" t="n">
        <v>59.19</v>
      </c>
      <c r="L13" t="n">
        <v>3.75</v>
      </c>
      <c r="M13" t="n">
        <v>29</v>
      </c>
      <c r="N13" t="n">
        <v>64.92</v>
      </c>
      <c r="O13" t="n">
        <v>32037.48</v>
      </c>
      <c r="P13" t="n">
        <v>152.85</v>
      </c>
      <c r="Q13" t="n">
        <v>446.27</v>
      </c>
      <c r="R13" t="n">
        <v>57.47</v>
      </c>
      <c r="S13" t="n">
        <v>28.73</v>
      </c>
      <c r="T13" t="n">
        <v>13586.57</v>
      </c>
      <c r="U13" t="n">
        <v>0.5</v>
      </c>
      <c r="V13" t="n">
        <v>0.85</v>
      </c>
      <c r="W13" t="n">
        <v>0.13</v>
      </c>
      <c r="X13" t="n">
        <v>0.83</v>
      </c>
      <c r="Y13" t="n">
        <v>1</v>
      </c>
      <c r="Z13" t="n">
        <v>10</v>
      </c>
      <c r="AA13" t="n">
        <v>168.3691643339424</v>
      </c>
      <c r="AB13" t="n">
        <v>230.3701185648896</v>
      </c>
      <c r="AC13" t="n">
        <v>208.3839177756151</v>
      </c>
      <c r="AD13" t="n">
        <v>168369.1643339424</v>
      </c>
      <c r="AE13" t="n">
        <v>230370.1185648896</v>
      </c>
      <c r="AF13" t="n">
        <v>5.965973078257593e-06</v>
      </c>
      <c r="AG13" t="n">
        <v>5.35108024691358</v>
      </c>
      <c r="AH13" t="n">
        <v>208383.9177756151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7.3693</v>
      </c>
      <c r="E14" t="n">
        <v>13.57</v>
      </c>
      <c r="F14" t="n">
        <v>9.4</v>
      </c>
      <c r="G14" t="n">
        <v>20.13</v>
      </c>
      <c r="H14" t="n">
        <v>0.28</v>
      </c>
      <c r="I14" t="n">
        <v>28</v>
      </c>
      <c r="J14" t="n">
        <v>258.32</v>
      </c>
      <c r="K14" t="n">
        <v>59.19</v>
      </c>
      <c r="L14" t="n">
        <v>4</v>
      </c>
      <c r="M14" t="n">
        <v>26</v>
      </c>
      <c r="N14" t="n">
        <v>65.13</v>
      </c>
      <c r="O14" t="n">
        <v>32094.19</v>
      </c>
      <c r="P14" t="n">
        <v>150.06</v>
      </c>
      <c r="Q14" t="n">
        <v>446.35</v>
      </c>
      <c r="R14" t="n">
        <v>52.26</v>
      </c>
      <c r="S14" t="n">
        <v>28.73</v>
      </c>
      <c r="T14" t="n">
        <v>10996.67</v>
      </c>
      <c r="U14" t="n">
        <v>0.55</v>
      </c>
      <c r="V14" t="n">
        <v>0.87</v>
      </c>
      <c r="W14" t="n">
        <v>0.13</v>
      </c>
      <c r="X14" t="n">
        <v>0.67</v>
      </c>
      <c r="Y14" t="n">
        <v>1</v>
      </c>
      <c r="Z14" t="n">
        <v>10</v>
      </c>
      <c r="AA14" t="n">
        <v>155.0300466753797</v>
      </c>
      <c r="AB14" t="n">
        <v>212.118949304115</v>
      </c>
      <c r="AC14" t="n">
        <v>191.8746144934061</v>
      </c>
      <c r="AD14" t="n">
        <v>155030.0466753797</v>
      </c>
      <c r="AE14" t="n">
        <v>212118.949304115</v>
      </c>
      <c r="AF14" t="n">
        <v>6.097195196805259e-06</v>
      </c>
      <c r="AG14" t="n">
        <v>5.235339506172839</v>
      </c>
      <c r="AH14" t="n">
        <v>191874.6144934061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7.4195</v>
      </c>
      <c r="E15" t="n">
        <v>13.48</v>
      </c>
      <c r="F15" t="n">
        <v>9.35</v>
      </c>
      <c r="G15" t="n">
        <v>20.78</v>
      </c>
      <c r="H15" t="n">
        <v>0.29</v>
      </c>
      <c r="I15" t="n">
        <v>27</v>
      </c>
      <c r="J15" t="n">
        <v>258.78</v>
      </c>
      <c r="K15" t="n">
        <v>59.19</v>
      </c>
      <c r="L15" t="n">
        <v>4.25</v>
      </c>
      <c r="M15" t="n">
        <v>25</v>
      </c>
      <c r="N15" t="n">
        <v>65.34</v>
      </c>
      <c r="O15" t="n">
        <v>32150.98</v>
      </c>
      <c r="P15" t="n">
        <v>149.01</v>
      </c>
      <c r="Q15" t="n">
        <v>446.3</v>
      </c>
      <c r="R15" t="n">
        <v>51.42</v>
      </c>
      <c r="S15" t="n">
        <v>28.73</v>
      </c>
      <c r="T15" t="n">
        <v>10580.82</v>
      </c>
      <c r="U15" t="n">
        <v>0.5600000000000001</v>
      </c>
      <c r="V15" t="n">
        <v>0.87</v>
      </c>
      <c r="W15" t="n">
        <v>0.11</v>
      </c>
      <c r="X15" t="n">
        <v>0.63</v>
      </c>
      <c r="Y15" t="n">
        <v>1</v>
      </c>
      <c r="Z15" t="n">
        <v>10</v>
      </c>
      <c r="AA15" t="n">
        <v>154.1481378041419</v>
      </c>
      <c r="AB15" t="n">
        <v>210.9122826794146</v>
      </c>
      <c r="AC15" t="n">
        <v>190.7831104377994</v>
      </c>
      <c r="AD15" t="n">
        <v>154148.1378041419</v>
      </c>
      <c r="AE15" t="n">
        <v>210912.2826794146</v>
      </c>
      <c r="AF15" t="n">
        <v>6.138729562196765e-06</v>
      </c>
      <c r="AG15" t="n">
        <v>5.200617283950617</v>
      </c>
      <c r="AH15" t="n">
        <v>190783.1104377994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7.3505</v>
      </c>
      <c r="E16" t="n">
        <v>13.6</v>
      </c>
      <c r="F16" t="n">
        <v>9.529999999999999</v>
      </c>
      <c r="G16" t="n">
        <v>21.99</v>
      </c>
      <c r="H16" t="n">
        <v>0.31</v>
      </c>
      <c r="I16" t="n">
        <v>26</v>
      </c>
      <c r="J16" t="n">
        <v>259.25</v>
      </c>
      <c r="K16" t="n">
        <v>59.19</v>
      </c>
      <c r="L16" t="n">
        <v>4.5</v>
      </c>
      <c r="M16" t="n">
        <v>24</v>
      </c>
      <c r="N16" t="n">
        <v>65.55</v>
      </c>
      <c r="O16" t="n">
        <v>32207.85</v>
      </c>
      <c r="P16" t="n">
        <v>151.69</v>
      </c>
      <c r="Q16" t="n">
        <v>446.32</v>
      </c>
      <c r="R16" t="n">
        <v>57.08</v>
      </c>
      <c r="S16" t="n">
        <v>28.73</v>
      </c>
      <c r="T16" t="n">
        <v>13416.54</v>
      </c>
      <c r="U16" t="n">
        <v>0.5</v>
      </c>
      <c r="V16" t="n">
        <v>0.85</v>
      </c>
      <c r="W16" t="n">
        <v>0.13</v>
      </c>
      <c r="X16" t="n">
        <v>0.8100000000000001</v>
      </c>
      <c r="Y16" t="n">
        <v>1</v>
      </c>
      <c r="Z16" t="n">
        <v>10</v>
      </c>
      <c r="AA16" t="n">
        <v>155.9736732401938</v>
      </c>
      <c r="AB16" t="n">
        <v>213.4100607999589</v>
      </c>
      <c r="AC16" t="n">
        <v>193.0425041201734</v>
      </c>
      <c r="AD16" t="n">
        <v>155973.6732401938</v>
      </c>
      <c r="AE16" t="n">
        <v>213410.0607999589</v>
      </c>
      <c r="AF16" t="n">
        <v>6.081640494228361e-06</v>
      </c>
      <c r="AG16" t="n">
        <v>5.246913580246914</v>
      </c>
      <c r="AH16" t="n">
        <v>193042.5041201734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7.4721</v>
      </c>
      <c r="E17" t="n">
        <v>13.38</v>
      </c>
      <c r="F17" t="n">
        <v>9.4</v>
      </c>
      <c r="G17" t="n">
        <v>23.51</v>
      </c>
      <c r="H17" t="n">
        <v>0.33</v>
      </c>
      <c r="I17" t="n">
        <v>24</v>
      </c>
      <c r="J17" t="n">
        <v>259.71</v>
      </c>
      <c r="K17" t="n">
        <v>59.19</v>
      </c>
      <c r="L17" t="n">
        <v>4.75</v>
      </c>
      <c r="M17" t="n">
        <v>22</v>
      </c>
      <c r="N17" t="n">
        <v>65.76000000000001</v>
      </c>
      <c r="O17" t="n">
        <v>32264.79</v>
      </c>
      <c r="P17" t="n">
        <v>149.66</v>
      </c>
      <c r="Q17" t="n">
        <v>446.33</v>
      </c>
      <c r="R17" t="n">
        <v>52.98</v>
      </c>
      <c r="S17" t="n">
        <v>28.73</v>
      </c>
      <c r="T17" t="n">
        <v>11376.7</v>
      </c>
      <c r="U17" t="n">
        <v>0.54</v>
      </c>
      <c r="V17" t="n">
        <v>0.87</v>
      </c>
      <c r="W17" t="n">
        <v>0.12</v>
      </c>
      <c r="X17" t="n">
        <v>0.68</v>
      </c>
      <c r="Y17" t="n">
        <v>1</v>
      </c>
      <c r="Z17" t="n">
        <v>10</v>
      </c>
      <c r="AA17" t="n">
        <v>153.9873214752696</v>
      </c>
      <c r="AB17" t="n">
        <v>210.6922466835359</v>
      </c>
      <c r="AC17" t="n">
        <v>190.5840743685448</v>
      </c>
      <c r="AD17" t="n">
        <v>153987.3214752696</v>
      </c>
      <c r="AE17" t="n">
        <v>210692.2466835359</v>
      </c>
      <c r="AF17" t="n">
        <v>6.182249634300215e-06</v>
      </c>
      <c r="AG17" t="n">
        <v>5.162037037037037</v>
      </c>
      <c r="AH17" t="n">
        <v>190584.0743685448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7.515</v>
      </c>
      <c r="E18" t="n">
        <v>13.31</v>
      </c>
      <c r="F18" t="n">
        <v>9.380000000000001</v>
      </c>
      <c r="G18" t="n">
        <v>24.46</v>
      </c>
      <c r="H18" t="n">
        <v>0.34</v>
      </c>
      <c r="I18" t="n">
        <v>23</v>
      </c>
      <c r="J18" t="n">
        <v>260.17</v>
      </c>
      <c r="K18" t="n">
        <v>59.19</v>
      </c>
      <c r="L18" t="n">
        <v>5</v>
      </c>
      <c r="M18" t="n">
        <v>21</v>
      </c>
      <c r="N18" t="n">
        <v>65.98</v>
      </c>
      <c r="O18" t="n">
        <v>32321.82</v>
      </c>
      <c r="P18" t="n">
        <v>148.81</v>
      </c>
      <c r="Q18" t="n">
        <v>446.29</v>
      </c>
      <c r="R18" t="n">
        <v>52.15</v>
      </c>
      <c r="S18" t="n">
        <v>28.73</v>
      </c>
      <c r="T18" t="n">
        <v>10962.61</v>
      </c>
      <c r="U18" t="n">
        <v>0.55</v>
      </c>
      <c r="V18" t="n">
        <v>0.87</v>
      </c>
      <c r="W18" t="n">
        <v>0.12</v>
      </c>
      <c r="X18" t="n">
        <v>0.66</v>
      </c>
      <c r="Y18" t="n">
        <v>1</v>
      </c>
      <c r="Z18" t="n">
        <v>10</v>
      </c>
      <c r="AA18" t="n">
        <v>153.3050311440625</v>
      </c>
      <c r="AB18" t="n">
        <v>209.7587069518537</v>
      </c>
      <c r="AC18" t="n">
        <v>189.7396303586229</v>
      </c>
      <c r="AD18" t="n">
        <v>153305.0311440625</v>
      </c>
      <c r="AE18" t="n">
        <v>209758.7069518537</v>
      </c>
      <c r="AF18" t="n">
        <v>6.217744141776222e-06</v>
      </c>
      <c r="AG18" t="n">
        <v>5.135030864197531</v>
      </c>
      <c r="AH18" t="n">
        <v>189739.6303586229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7.5645</v>
      </c>
      <c r="E19" t="n">
        <v>13.22</v>
      </c>
      <c r="F19" t="n">
        <v>9.34</v>
      </c>
      <c r="G19" t="n">
        <v>25.47</v>
      </c>
      <c r="H19" t="n">
        <v>0.36</v>
      </c>
      <c r="I19" t="n">
        <v>22</v>
      </c>
      <c r="J19" t="n">
        <v>260.63</v>
      </c>
      <c r="K19" t="n">
        <v>59.19</v>
      </c>
      <c r="L19" t="n">
        <v>5.25</v>
      </c>
      <c r="M19" t="n">
        <v>20</v>
      </c>
      <c r="N19" t="n">
        <v>66.19</v>
      </c>
      <c r="O19" t="n">
        <v>32378.93</v>
      </c>
      <c r="P19" t="n">
        <v>147.81</v>
      </c>
      <c r="Q19" t="n">
        <v>446.28</v>
      </c>
      <c r="R19" t="n">
        <v>50.82</v>
      </c>
      <c r="S19" t="n">
        <v>28.73</v>
      </c>
      <c r="T19" t="n">
        <v>10304.61</v>
      </c>
      <c r="U19" t="n">
        <v>0.57</v>
      </c>
      <c r="V19" t="n">
        <v>0.87</v>
      </c>
      <c r="W19" t="n">
        <v>0.12</v>
      </c>
      <c r="X19" t="n">
        <v>0.62</v>
      </c>
      <c r="Y19" t="n">
        <v>1</v>
      </c>
      <c r="Z19" t="n">
        <v>10</v>
      </c>
      <c r="AA19" t="n">
        <v>152.491197434244</v>
      </c>
      <c r="AB19" t="n">
        <v>208.6451837662714</v>
      </c>
      <c r="AC19" t="n">
        <v>188.7323802630326</v>
      </c>
      <c r="AD19" t="n">
        <v>152491.197434244</v>
      </c>
      <c r="AE19" t="n">
        <v>208645.1837662714</v>
      </c>
      <c r="AF19" t="n">
        <v>6.258699342710079e-06</v>
      </c>
      <c r="AG19" t="n">
        <v>5.100308641975309</v>
      </c>
      <c r="AH19" t="n">
        <v>188732.3802630326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7.6163</v>
      </c>
      <c r="E20" t="n">
        <v>13.13</v>
      </c>
      <c r="F20" t="n">
        <v>9.300000000000001</v>
      </c>
      <c r="G20" t="n">
        <v>26.57</v>
      </c>
      <c r="H20" t="n">
        <v>0.37</v>
      </c>
      <c r="I20" t="n">
        <v>21</v>
      </c>
      <c r="J20" t="n">
        <v>261.1</v>
      </c>
      <c r="K20" t="n">
        <v>59.19</v>
      </c>
      <c r="L20" t="n">
        <v>5.5</v>
      </c>
      <c r="M20" t="n">
        <v>19</v>
      </c>
      <c r="N20" t="n">
        <v>66.40000000000001</v>
      </c>
      <c r="O20" t="n">
        <v>32436.11</v>
      </c>
      <c r="P20" t="n">
        <v>146.84</v>
      </c>
      <c r="Q20" t="n">
        <v>446.36</v>
      </c>
      <c r="R20" t="n">
        <v>49.45</v>
      </c>
      <c r="S20" t="n">
        <v>28.73</v>
      </c>
      <c r="T20" t="n">
        <v>9624.610000000001</v>
      </c>
      <c r="U20" t="n">
        <v>0.58</v>
      </c>
      <c r="V20" t="n">
        <v>0.88</v>
      </c>
      <c r="W20" t="n">
        <v>0.11</v>
      </c>
      <c r="X20" t="n">
        <v>0.58</v>
      </c>
      <c r="Y20" t="n">
        <v>1</v>
      </c>
      <c r="Z20" t="n">
        <v>10</v>
      </c>
      <c r="AA20" t="n">
        <v>151.6784358494871</v>
      </c>
      <c r="AB20" t="n">
        <v>207.533127509497</v>
      </c>
      <c r="AC20" t="n">
        <v>187.7264570946236</v>
      </c>
      <c r="AD20" t="n">
        <v>151678.4358494871</v>
      </c>
      <c r="AE20" t="n">
        <v>207533.127509497</v>
      </c>
      <c r="AF20" t="n">
        <v>6.301557512576214e-06</v>
      </c>
      <c r="AG20" t="n">
        <v>5.065586419753086</v>
      </c>
      <c r="AH20" t="n">
        <v>187726.4570946236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7.6601</v>
      </c>
      <c r="E21" t="n">
        <v>13.05</v>
      </c>
      <c r="F21" t="n">
        <v>9.27</v>
      </c>
      <c r="G21" t="n">
        <v>27.82</v>
      </c>
      <c r="H21" t="n">
        <v>0.39</v>
      </c>
      <c r="I21" t="n">
        <v>20</v>
      </c>
      <c r="J21" t="n">
        <v>261.56</v>
      </c>
      <c r="K21" t="n">
        <v>59.19</v>
      </c>
      <c r="L21" t="n">
        <v>5.75</v>
      </c>
      <c r="M21" t="n">
        <v>18</v>
      </c>
      <c r="N21" t="n">
        <v>66.62</v>
      </c>
      <c r="O21" t="n">
        <v>32493.38</v>
      </c>
      <c r="P21" t="n">
        <v>146.38</v>
      </c>
      <c r="Q21" t="n">
        <v>446.28</v>
      </c>
      <c r="R21" t="n">
        <v>48.61</v>
      </c>
      <c r="S21" t="n">
        <v>28.73</v>
      </c>
      <c r="T21" t="n">
        <v>9208.219999999999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151.1202049498209</v>
      </c>
      <c r="AB21" t="n">
        <v>206.769331365165</v>
      </c>
      <c r="AC21" t="n">
        <v>187.0355565823118</v>
      </c>
      <c r="AD21" t="n">
        <v>151120.2049498209</v>
      </c>
      <c r="AE21" t="n">
        <v>206769.331365165</v>
      </c>
      <c r="AF21" t="n">
        <v>6.337796660069201e-06</v>
      </c>
      <c r="AG21" t="n">
        <v>5.034722222222223</v>
      </c>
      <c r="AH21" t="n">
        <v>187035.5565823118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7.7075</v>
      </c>
      <c r="E22" t="n">
        <v>12.97</v>
      </c>
      <c r="F22" t="n">
        <v>9.24</v>
      </c>
      <c r="G22" t="n">
        <v>29.18</v>
      </c>
      <c r="H22" t="n">
        <v>0.41</v>
      </c>
      <c r="I22" t="n">
        <v>19</v>
      </c>
      <c r="J22" t="n">
        <v>262.03</v>
      </c>
      <c r="K22" t="n">
        <v>59.19</v>
      </c>
      <c r="L22" t="n">
        <v>6</v>
      </c>
      <c r="M22" t="n">
        <v>17</v>
      </c>
      <c r="N22" t="n">
        <v>66.83</v>
      </c>
      <c r="O22" t="n">
        <v>32550.72</v>
      </c>
      <c r="P22" t="n">
        <v>145.42</v>
      </c>
      <c r="Q22" t="n">
        <v>446.28</v>
      </c>
      <c r="R22" t="n">
        <v>47.63</v>
      </c>
      <c r="S22" t="n">
        <v>28.73</v>
      </c>
      <c r="T22" t="n">
        <v>8726.34</v>
      </c>
      <c r="U22" t="n">
        <v>0.6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150.3824986214772</v>
      </c>
      <c r="AB22" t="n">
        <v>205.7599690214192</v>
      </c>
      <c r="AC22" t="n">
        <v>186.1225263640039</v>
      </c>
      <c r="AD22" t="n">
        <v>150382.4986214772</v>
      </c>
      <c r="AE22" t="n">
        <v>205759.9690214192</v>
      </c>
      <c r="AF22" t="n">
        <v>6.377014367630105e-06</v>
      </c>
      <c r="AG22" t="n">
        <v>5.003858024691358</v>
      </c>
      <c r="AH22" t="n">
        <v>186122.5263640039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7.7633</v>
      </c>
      <c r="E23" t="n">
        <v>12.88</v>
      </c>
      <c r="F23" t="n">
        <v>9.199999999999999</v>
      </c>
      <c r="G23" t="n">
        <v>30.65</v>
      </c>
      <c r="H23" t="n">
        <v>0.42</v>
      </c>
      <c r="I23" t="n">
        <v>18</v>
      </c>
      <c r="J23" t="n">
        <v>262.49</v>
      </c>
      <c r="K23" t="n">
        <v>59.19</v>
      </c>
      <c r="L23" t="n">
        <v>6.25</v>
      </c>
      <c r="M23" t="n">
        <v>16</v>
      </c>
      <c r="N23" t="n">
        <v>67.05</v>
      </c>
      <c r="O23" t="n">
        <v>32608.15</v>
      </c>
      <c r="P23" t="n">
        <v>144.5</v>
      </c>
      <c r="Q23" t="n">
        <v>446.28</v>
      </c>
      <c r="R23" t="n">
        <v>46.04</v>
      </c>
      <c r="S23" t="n">
        <v>28.73</v>
      </c>
      <c r="T23" t="n">
        <v>7937.04</v>
      </c>
      <c r="U23" t="n">
        <v>0.62</v>
      </c>
      <c r="V23" t="n">
        <v>0.89</v>
      </c>
      <c r="W23" t="n">
        <v>0.11</v>
      </c>
      <c r="X23" t="n">
        <v>0.48</v>
      </c>
      <c r="Y23" t="n">
        <v>1</v>
      </c>
      <c r="Z23" t="n">
        <v>10</v>
      </c>
      <c r="AA23" t="n">
        <v>149.4123748073235</v>
      </c>
      <c r="AB23" t="n">
        <v>204.4326028200528</v>
      </c>
      <c r="AC23" t="n">
        <v>184.9218421299252</v>
      </c>
      <c r="AD23" t="n">
        <v>149412.3748073235</v>
      </c>
      <c r="AE23" t="n">
        <v>204432.6028200527</v>
      </c>
      <c r="AF23" t="n">
        <v>6.423182048682815e-06</v>
      </c>
      <c r="AG23" t="n">
        <v>4.969135802469136</v>
      </c>
      <c r="AH23" t="n">
        <v>184921.8421299252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7.8047</v>
      </c>
      <c r="E24" t="n">
        <v>12.81</v>
      </c>
      <c r="F24" t="n">
        <v>9.18</v>
      </c>
      <c r="G24" t="n">
        <v>32.39</v>
      </c>
      <c r="H24" t="n">
        <v>0.44</v>
      </c>
      <c r="I24" t="n">
        <v>17</v>
      </c>
      <c r="J24" t="n">
        <v>262.96</v>
      </c>
      <c r="K24" t="n">
        <v>59.19</v>
      </c>
      <c r="L24" t="n">
        <v>6.5</v>
      </c>
      <c r="M24" t="n">
        <v>15</v>
      </c>
      <c r="N24" t="n">
        <v>67.26000000000001</v>
      </c>
      <c r="O24" t="n">
        <v>32665.66</v>
      </c>
      <c r="P24" t="n">
        <v>143.82</v>
      </c>
      <c r="Q24" t="n">
        <v>446.31</v>
      </c>
      <c r="R24" t="n">
        <v>45.44</v>
      </c>
      <c r="S24" t="n">
        <v>28.73</v>
      </c>
      <c r="T24" t="n">
        <v>7637.86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148.844012781403</v>
      </c>
      <c r="AB24" t="n">
        <v>203.6549448218258</v>
      </c>
      <c r="AC24" t="n">
        <v>184.218402719599</v>
      </c>
      <c r="AD24" t="n">
        <v>148844.012781403</v>
      </c>
      <c r="AE24" t="n">
        <v>203654.9448218258</v>
      </c>
      <c r="AF24" t="n">
        <v>6.457435489463858e-06</v>
      </c>
      <c r="AG24" t="n">
        <v>4.94212962962963</v>
      </c>
      <c r="AH24" t="n">
        <v>184218.402719599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7.8074</v>
      </c>
      <c r="E25" t="n">
        <v>12.81</v>
      </c>
      <c r="F25" t="n">
        <v>9.17</v>
      </c>
      <c r="G25" t="n">
        <v>32.37</v>
      </c>
      <c r="H25" t="n">
        <v>0.46</v>
      </c>
      <c r="I25" t="n">
        <v>17</v>
      </c>
      <c r="J25" t="n">
        <v>263.42</v>
      </c>
      <c r="K25" t="n">
        <v>59.19</v>
      </c>
      <c r="L25" t="n">
        <v>6.75</v>
      </c>
      <c r="M25" t="n">
        <v>15</v>
      </c>
      <c r="N25" t="n">
        <v>67.48</v>
      </c>
      <c r="O25" t="n">
        <v>32723.25</v>
      </c>
      <c r="P25" t="n">
        <v>143.43</v>
      </c>
      <c r="Q25" t="n">
        <v>446.29</v>
      </c>
      <c r="R25" t="n">
        <v>45.39</v>
      </c>
      <c r="S25" t="n">
        <v>28.73</v>
      </c>
      <c r="T25" t="n">
        <v>7614.52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148.6851188247752</v>
      </c>
      <c r="AB25" t="n">
        <v>203.4375391004612</v>
      </c>
      <c r="AC25" t="n">
        <v>184.0217458951504</v>
      </c>
      <c r="AD25" t="n">
        <v>148685.1188247752</v>
      </c>
      <c r="AE25" t="n">
        <v>203437.5391004612</v>
      </c>
      <c r="AF25" t="n">
        <v>6.459669409514796e-06</v>
      </c>
      <c r="AG25" t="n">
        <v>4.94212962962963</v>
      </c>
      <c r="AH25" t="n">
        <v>184021.7458951504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7.8539</v>
      </c>
      <c r="E26" t="n">
        <v>12.73</v>
      </c>
      <c r="F26" t="n">
        <v>9.15</v>
      </c>
      <c r="G26" t="n">
        <v>34.29</v>
      </c>
      <c r="H26" t="n">
        <v>0.47</v>
      </c>
      <c r="I26" t="n">
        <v>16</v>
      </c>
      <c r="J26" t="n">
        <v>263.89</v>
      </c>
      <c r="K26" t="n">
        <v>59.19</v>
      </c>
      <c r="L26" t="n">
        <v>7</v>
      </c>
      <c r="M26" t="n">
        <v>14</v>
      </c>
      <c r="N26" t="n">
        <v>67.7</v>
      </c>
      <c r="O26" t="n">
        <v>32780.92</v>
      </c>
      <c r="P26" t="n">
        <v>142.73</v>
      </c>
      <c r="Q26" t="n">
        <v>446.27</v>
      </c>
      <c r="R26" t="n">
        <v>44.46</v>
      </c>
      <c r="S26" t="n">
        <v>28.73</v>
      </c>
      <c r="T26" t="n">
        <v>7156.07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148.0788964723914</v>
      </c>
      <c r="AB26" t="n">
        <v>202.6080789332874</v>
      </c>
      <c r="AC26" t="n">
        <v>183.2714482421768</v>
      </c>
      <c r="AD26" t="n">
        <v>148078.8964723914</v>
      </c>
      <c r="AE26" t="n">
        <v>202608.0789332874</v>
      </c>
      <c r="AF26" t="n">
        <v>6.49814247705872e-06</v>
      </c>
      <c r="AG26" t="n">
        <v>4.911265432098766</v>
      </c>
      <c r="AH26" t="n">
        <v>183271.4482421768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7.8524</v>
      </c>
      <c r="E27" t="n">
        <v>12.74</v>
      </c>
      <c r="F27" t="n">
        <v>9.15</v>
      </c>
      <c r="G27" t="n">
        <v>34.3</v>
      </c>
      <c r="H27" t="n">
        <v>0.49</v>
      </c>
      <c r="I27" t="n">
        <v>16</v>
      </c>
      <c r="J27" t="n">
        <v>264.36</v>
      </c>
      <c r="K27" t="n">
        <v>59.19</v>
      </c>
      <c r="L27" t="n">
        <v>7.25</v>
      </c>
      <c r="M27" t="n">
        <v>14</v>
      </c>
      <c r="N27" t="n">
        <v>67.92</v>
      </c>
      <c r="O27" t="n">
        <v>32838.68</v>
      </c>
      <c r="P27" t="n">
        <v>142.45</v>
      </c>
      <c r="Q27" t="n">
        <v>446.39</v>
      </c>
      <c r="R27" t="n">
        <v>44.5</v>
      </c>
      <c r="S27" t="n">
        <v>28.73</v>
      </c>
      <c r="T27" t="n">
        <v>7173.74</v>
      </c>
      <c r="U27" t="n">
        <v>0.65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148.0040375754652</v>
      </c>
      <c r="AB27" t="n">
        <v>202.5056536879715</v>
      </c>
      <c r="AC27" t="n">
        <v>183.1787983185191</v>
      </c>
      <c r="AD27" t="n">
        <v>148004.0375754652</v>
      </c>
      <c r="AE27" t="n">
        <v>202505.6536879716</v>
      </c>
      <c r="AF27" t="n">
        <v>6.496901410363754e-06</v>
      </c>
      <c r="AG27" t="n">
        <v>4.915123456790123</v>
      </c>
      <c r="AH27" t="n">
        <v>183178.7983185191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7.9095</v>
      </c>
      <c r="E28" t="n">
        <v>12.64</v>
      </c>
      <c r="F28" t="n">
        <v>9.1</v>
      </c>
      <c r="G28" t="n">
        <v>36.42</v>
      </c>
      <c r="H28" t="n">
        <v>0.5</v>
      </c>
      <c r="I28" t="n">
        <v>15</v>
      </c>
      <c r="J28" t="n">
        <v>264.83</v>
      </c>
      <c r="K28" t="n">
        <v>59.19</v>
      </c>
      <c r="L28" t="n">
        <v>7.5</v>
      </c>
      <c r="M28" t="n">
        <v>13</v>
      </c>
      <c r="N28" t="n">
        <v>68.14</v>
      </c>
      <c r="O28" t="n">
        <v>32896.51</v>
      </c>
      <c r="P28" t="n">
        <v>141.73</v>
      </c>
      <c r="Q28" t="n">
        <v>446.27</v>
      </c>
      <c r="R28" t="n">
        <v>43.12</v>
      </c>
      <c r="S28" t="n">
        <v>28.73</v>
      </c>
      <c r="T28" t="n">
        <v>6489.97</v>
      </c>
      <c r="U28" t="n">
        <v>0.67</v>
      </c>
      <c r="V28" t="n">
        <v>0.89</v>
      </c>
      <c r="W28" t="n">
        <v>0.1</v>
      </c>
      <c r="X28" t="n">
        <v>0.38</v>
      </c>
      <c r="Y28" t="n">
        <v>1</v>
      </c>
      <c r="Z28" t="n">
        <v>10</v>
      </c>
      <c r="AA28" t="n">
        <v>147.2692568395673</v>
      </c>
      <c r="AB28" t="n">
        <v>201.5002942688783</v>
      </c>
      <c r="AC28" t="n">
        <v>182.269388991353</v>
      </c>
      <c r="AD28" t="n">
        <v>147269.2568395673</v>
      </c>
      <c r="AE28" t="n">
        <v>201500.2942688783</v>
      </c>
      <c r="AF28" t="n">
        <v>6.544144682552101e-06</v>
      </c>
      <c r="AG28" t="n">
        <v>4.876543209876544</v>
      </c>
      <c r="AH28" t="n">
        <v>182269.388991353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7.9835</v>
      </c>
      <c r="E29" t="n">
        <v>12.53</v>
      </c>
      <c r="F29" t="n">
        <v>9.039999999999999</v>
      </c>
      <c r="G29" t="n">
        <v>38.73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140.39</v>
      </c>
      <c r="Q29" t="n">
        <v>446.28</v>
      </c>
      <c r="R29" t="n">
        <v>40.63</v>
      </c>
      <c r="S29" t="n">
        <v>28.73</v>
      </c>
      <c r="T29" t="n">
        <v>5249.43</v>
      </c>
      <c r="U29" t="n">
        <v>0.71</v>
      </c>
      <c r="V29" t="n">
        <v>0.9</v>
      </c>
      <c r="W29" t="n">
        <v>0.11</v>
      </c>
      <c r="X29" t="n">
        <v>0.32</v>
      </c>
      <c r="Y29" t="n">
        <v>1</v>
      </c>
      <c r="Z29" t="n">
        <v>10</v>
      </c>
      <c r="AA29" t="n">
        <v>146.2174378820671</v>
      </c>
      <c r="AB29" t="n">
        <v>200.0611491682498</v>
      </c>
      <c r="AC29" t="n">
        <v>180.9675938792752</v>
      </c>
      <c r="AD29" t="n">
        <v>146217.4378820671</v>
      </c>
      <c r="AE29" t="n">
        <v>200061.1491682497</v>
      </c>
      <c r="AF29" t="n">
        <v>6.605370639503723e-06</v>
      </c>
      <c r="AG29" t="n">
        <v>4.834104938271604</v>
      </c>
      <c r="AH29" t="n">
        <v>180967.5938792752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7.9934</v>
      </c>
      <c r="E30" t="n">
        <v>12.51</v>
      </c>
      <c r="F30" t="n">
        <v>9.02</v>
      </c>
      <c r="G30" t="n">
        <v>38.66</v>
      </c>
      <c r="H30" t="n">
        <v>0.54</v>
      </c>
      <c r="I30" t="n">
        <v>14</v>
      </c>
      <c r="J30" t="n">
        <v>265.77</v>
      </c>
      <c r="K30" t="n">
        <v>59.19</v>
      </c>
      <c r="L30" t="n">
        <v>8</v>
      </c>
      <c r="M30" t="n">
        <v>12</v>
      </c>
      <c r="N30" t="n">
        <v>68.58</v>
      </c>
      <c r="O30" t="n">
        <v>33012.44</v>
      </c>
      <c r="P30" t="n">
        <v>139.74</v>
      </c>
      <c r="Q30" t="n">
        <v>446.29</v>
      </c>
      <c r="R30" t="n">
        <v>40.41</v>
      </c>
      <c r="S30" t="n">
        <v>28.73</v>
      </c>
      <c r="T30" t="n">
        <v>5142.24</v>
      </c>
      <c r="U30" t="n">
        <v>0.71</v>
      </c>
      <c r="V30" t="n">
        <v>0.9</v>
      </c>
      <c r="W30" t="n">
        <v>0.1</v>
      </c>
      <c r="X30" t="n">
        <v>0.3</v>
      </c>
      <c r="Y30" t="n">
        <v>1</v>
      </c>
      <c r="Z30" t="n">
        <v>10</v>
      </c>
      <c r="AA30" t="n">
        <v>145.915649964776</v>
      </c>
      <c r="AB30" t="n">
        <v>199.6482296258691</v>
      </c>
      <c r="AC30" t="n">
        <v>180.5940827984829</v>
      </c>
      <c r="AD30" t="n">
        <v>145915.649964776</v>
      </c>
      <c r="AE30" t="n">
        <v>199648.2296258691</v>
      </c>
      <c r="AF30" t="n">
        <v>6.613561679690494e-06</v>
      </c>
      <c r="AG30" t="n">
        <v>4.826388888888889</v>
      </c>
      <c r="AH30" t="n">
        <v>180594.0827984829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7.9032</v>
      </c>
      <c r="E31" t="n">
        <v>12.65</v>
      </c>
      <c r="F31" t="n">
        <v>9.16</v>
      </c>
      <c r="G31" t="n">
        <v>39.27</v>
      </c>
      <c r="H31" t="n">
        <v>0.55</v>
      </c>
      <c r="I31" t="n">
        <v>14</v>
      </c>
      <c r="J31" t="n">
        <v>266.24</v>
      </c>
      <c r="K31" t="n">
        <v>59.19</v>
      </c>
      <c r="L31" t="n">
        <v>8.25</v>
      </c>
      <c r="M31" t="n">
        <v>12</v>
      </c>
      <c r="N31" t="n">
        <v>68.8</v>
      </c>
      <c r="O31" t="n">
        <v>33070.52</v>
      </c>
      <c r="P31" t="n">
        <v>141.71</v>
      </c>
      <c r="Q31" t="n">
        <v>446.27</v>
      </c>
      <c r="R31" t="n">
        <v>45.55</v>
      </c>
      <c r="S31" t="n">
        <v>28.73</v>
      </c>
      <c r="T31" t="n">
        <v>7709.82</v>
      </c>
      <c r="U31" t="n">
        <v>0.63</v>
      </c>
      <c r="V31" t="n">
        <v>0.89</v>
      </c>
      <c r="W31" t="n">
        <v>0.1</v>
      </c>
      <c r="X31" t="n">
        <v>0.44</v>
      </c>
      <c r="Y31" t="n">
        <v>1</v>
      </c>
      <c r="Z31" t="n">
        <v>10</v>
      </c>
      <c r="AA31" t="n">
        <v>147.4119521804797</v>
      </c>
      <c r="AB31" t="n">
        <v>201.6955363295886</v>
      </c>
      <c r="AC31" t="n">
        <v>182.4459974238132</v>
      </c>
      <c r="AD31" t="n">
        <v>147411.9521804797</v>
      </c>
      <c r="AE31" t="n">
        <v>201695.5363295886</v>
      </c>
      <c r="AF31" t="n">
        <v>6.538932202433246e-06</v>
      </c>
      <c r="AG31" t="n">
        <v>4.880401234567902</v>
      </c>
      <c r="AH31" t="n">
        <v>182445.9974238132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7.9952</v>
      </c>
      <c r="E32" t="n">
        <v>12.51</v>
      </c>
      <c r="F32" t="n">
        <v>9.07</v>
      </c>
      <c r="G32" t="n">
        <v>41.85</v>
      </c>
      <c r="H32" t="n">
        <v>0.57</v>
      </c>
      <c r="I32" t="n">
        <v>13</v>
      </c>
      <c r="J32" t="n">
        <v>266.71</v>
      </c>
      <c r="K32" t="n">
        <v>59.19</v>
      </c>
      <c r="L32" t="n">
        <v>8.5</v>
      </c>
      <c r="M32" t="n">
        <v>11</v>
      </c>
      <c r="N32" t="n">
        <v>69.02</v>
      </c>
      <c r="O32" t="n">
        <v>33128.7</v>
      </c>
      <c r="P32" t="n">
        <v>139.8</v>
      </c>
      <c r="Q32" t="n">
        <v>446.27</v>
      </c>
      <c r="R32" t="n">
        <v>42.04</v>
      </c>
      <c r="S32" t="n">
        <v>28.73</v>
      </c>
      <c r="T32" t="n">
        <v>5960.28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146.0048519831365</v>
      </c>
      <c r="AB32" t="n">
        <v>199.7702797627051</v>
      </c>
      <c r="AC32" t="n">
        <v>180.7044846415579</v>
      </c>
      <c r="AD32" t="n">
        <v>146004.8519831365</v>
      </c>
      <c r="AE32" t="n">
        <v>199770.2797627051</v>
      </c>
      <c r="AF32" t="n">
        <v>6.615050959724453e-06</v>
      </c>
      <c r="AG32" t="n">
        <v>4.826388888888889</v>
      </c>
      <c r="AH32" t="n">
        <v>180704.4846415579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7.9934</v>
      </c>
      <c r="E33" t="n">
        <v>12.51</v>
      </c>
      <c r="F33" t="n">
        <v>9.07</v>
      </c>
      <c r="G33" t="n">
        <v>41.86</v>
      </c>
      <c r="H33" t="n">
        <v>0.58</v>
      </c>
      <c r="I33" t="n">
        <v>13</v>
      </c>
      <c r="J33" t="n">
        <v>267.18</v>
      </c>
      <c r="K33" t="n">
        <v>59.19</v>
      </c>
      <c r="L33" t="n">
        <v>8.75</v>
      </c>
      <c r="M33" t="n">
        <v>11</v>
      </c>
      <c r="N33" t="n">
        <v>69.23999999999999</v>
      </c>
      <c r="O33" t="n">
        <v>33186.95</v>
      </c>
      <c r="P33" t="n">
        <v>139.62</v>
      </c>
      <c r="Q33" t="n">
        <v>446.27</v>
      </c>
      <c r="R33" t="n">
        <v>42.04</v>
      </c>
      <c r="S33" t="n">
        <v>28.73</v>
      </c>
      <c r="T33" t="n">
        <v>5960.91</v>
      </c>
      <c r="U33" t="n">
        <v>0.68</v>
      </c>
      <c r="V33" t="n">
        <v>0.9</v>
      </c>
      <c r="W33" t="n">
        <v>0.1</v>
      </c>
      <c r="X33" t="n">
        <v>0.35</v>
      </c>
      <c r="Y33" t="n">
        <v>1</v>
      </c>
      <c r="Z33" t="n">
        <v>10</v>
      </c>
      <c r="AA33" t="n">
        <v>145.9633414174899</v>
      </c>
      <c r="AB33" t="n">
        <v>199.7134831754706</v>
      </c>
      <c r="AC33" t="n">
        <v>180.6531086408945</v>
      </c>
      <c r="AD33" t="n">
        <v>145963.3414174899</v>
      </c>
      <c r="AE33" t="n">
        <v>199713.4831754706</v>
      </c>
      <c r="AF33" t="n">
        <v>6.613561679690494e-06</v>
      </c>
      <c r="AG33" t="n">
        <v>4.826388888888889</v>
      </c>
      <c r="AH33" t="n">
        <v>180653.1086408945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7.9917</v>
      </c>
      <c r="E34" t="n">
        <v>12.51</v>
      </c>
      <c r="F34" t="n">
        <v>9.07</v>
      </c>
      <c r="G34" t="n">
        <v>41.87</v>
      </c>
      <c r="H34" t="n">
        <v>0.6</v>
      </c>
      <c r="I34" t="n">
        <v>13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139.31</v>
      </c>
      <c r="Q34" t="n">
        <v>446.27</v>
      </c>
      <c r="R34" t="n">
        <v>42.14</v>
      </c>
      <c r="S34" t="n">
        <v>28.73</v>
      </c>
      <c r="T34" t="n">
        <v>6008.25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145.8817495210308</v>
      </c>
      <c r="AB34" t="n">
        <v>199.6018455431549</v>
      </c>
      <c r="AC34" t="n">
        <v>180.5521255475225</v>
      </c>
      <c r="AD34" t="n">
        <v>145881.7495210308</v>
      </c>
      <c r="AE34" t="n">
        <v>199601.8455431549</v>
      </c>
      <c r="AF34" t="n">
        <v>6.612155137436198e-06</v>
      </c>
      <c r="AG34" t="n">
        <v>4.826388888888889</v>
      </c>
      <c r="AH34" t="n">
        <v>180552.1255475225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8.045999999999999</v>
      </c>
      <c r="E35" t="n">
        <v>12.43</v>
      </c>
      <c r="F35" t="n">
        <v>9.039999999999999</v>
      </c>
      <c r="G35" t="n">
        <v>45.18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138.61</v>
      </c>
      <c r="Q35" t="n">
        <v>446.3</v>
      </c>
      <c r="R35" t="n">
        <v>41</v>
      </c>
      <c r="S35" t="n">
        <v>28.73</v>
      </c>
      <c r="T35" t="n">
        <v>5445.39</v>
      </c>
      <c r="U35" t="n">
        <v>0.7</v>
      </c>
      <c r="V35" t="n">
        <v>0.9</v>
      </c>
      <c r="W35" t="n">
        <v>0.1</v>
      </c>
      <c r="X35" t="n">
        <v>0.32</v>
      </c>
      <c r="Y35" t="n">
        <v>1</v>
      </c>
      <c r="Z35" t="n">
        <v>10</v>
      </c>
      <c r="AA35" t="n">
        <v>145.2338643995372</v>
      </c>
      <c r="AB35" t="n">
        <v>198.7153805372535</v>
      </c>
      <c r="AC35" t="n">
        <v>179.7502635176226</v>
      </c>
      <c r="AD35" t="n">
        <v>145233.8643995372</v>
      </c>
      <c r="AE35" t="n">
        <v>198715.3805372535</v>
      </c>
      <c r="AF35" t="n">
        <v>6.657081751793944e-06</v>
      </c>
      <c r="AG35" t="n">
        <v>4.795524691358025</v>
      </c>
      <c r="AH35" t="n">
        <v>179750.2635176226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8.047000000000001</v>
      </c>
      <c r="E36" t="n">
        <v>12.43</v>
      </c>
      <c r="F36" t="n">
        <v>9.039999999999999</v>
      </c>
      <c r="G36" t="n">
        <v>45.18</v>
      </c>
      <c r="H36" t="n">
        <v>0.63</v>
      </c>
      <c r="I36" t="n">
        <v>12</v>
      </c>
      <c r="J36" t="n">
        <v>268.61</v>
      </c>
      <c r="K36" t="n">
        <v>59.19</v>
      </c>
      <c r="L36" t="n">
        <v>9.5</v>
      </c>
      <c r="M36" t="n">
        <v>10</v>
      </c>
      <c r="N36" t="n">
        <v>69.91</v>
      </c>
      <c r="O36" t="n">
        <v>33362.23</v>
      </c>
      <c r="P36" t="n">
        <v>138.72</v>
      </c>
      <c r="Q36" t="n">
        <v>446.27</v>
      </c>
      <c r="R36" t="n">
        <v>40.87</v>
      </c>
      <c r="S36" t="n">
        <v>28.73</v>
      </c>
      <c r="T36" t="n">
        <v>5381.61</v>
      </c>
      <c r="U36" t="n">
        <v>0.7</v>
      </c>
      <c r="V36" t="n">
        <v>0.9</v>
      </c>
      <c r="W36" t="n">
        <v>0.1</v>
      </c>
      <c r="X36" t="n">
        <v>0.32</v>
      </c>
      <c r="Y36" t="n">
        <v>1</v>
      </c>
      <c r="Z36" t="n">
        <v>10</v>
      </c>
      <c r="AA36" t="n">
        <v>145.2598736784697</v>
      </c>
      <c r="AB36" t="n">
        <v>198.7509675801374</v>
      </c>
      <c r="AC36" t="n">
        <v>179.7824541830804</v>
      </c>
      <c r="AD36" t="n">
        <v>145259.8736784697</v>
      </c>
      <c r="AE36" t="n">
        <v>198750.9675801374</v>
      </c>
      <c r="AF36" t="n">
        <v>6.657909129590588e-06</v>
      </c>
      <c r="AG36" t="n">
        <v>4.795524691358025</v>
      </c>
      <c r="AH36" t="n">
        <v>179782.4541830804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8.036799999999999</v>
      </c>
      <c r="E37" t="n">
        <v>12.44</v>
      </c>
      <c r="F37" t="n">
        <v>9.050000000000001</v>
      </c>
      <c r="G37" t="n">
        <v>45.26</v>
      </c>
      <c r="H37" t="n">
        <v>0.64</v>
      </c>
      <c r="I37" t="n">
        <v>12</v>
      </c>
      <c r="J37" t="n">
        <v>269.08</v>
      </c>
      <c r="K37" t="n">
        <v>59.19</v>
      </c>
      <c r="L37" t="n">
        <v>9.75</v>
      </c>
      <c r="M37" t="n">
        <v>10</v>
      </c>
      <c r="N37" t="n">
        <v>70.14</v>
      </c>
      <c r="O37" t="n">
        <v>33420.83</v>
      </c>
      <c r="P37" t="n">
        <v>138.3</v>
      </c>
      <c r="Q37" t="n">
        <v>446.29</v>
      </c>
      <c r="R37" t="n">
        <v>41.41</v>
      </c>
      <c r="S37" t="n">
        <v>28.73</v>
      </c>
      <c r="T37" t="n">
        <v>5652.39</v>
      </c>
      <c r="U37" t="n">
        <v>0.6899999999999999</v>
      </c>
      <c r="V37" t="n">
        <v>0.9</v>
      </c>
      <c r="W37" t="n">
        <v>0.1</v>
      </c>
      <c r="X37" t="n">
        <v>0.33</v>
      </c>
      <c r="Y37" t="n">
        <v>1</v>
      </c>
      <c r="Z37" t="n">
        <v>10</v>
      </c>
      <c r="AA37" t="n">
        <v>145.222249411099</v>
      </c>
      <c r="AB37" t="n">
        <v>198.6994883976552</v>
      </c>
      <c r="AC37" t="n">
        <v>179.7358881015228</v>
      </c>
      <c r="AD37" t="n">
        <v>145222.249411099</v>
      </c>
      <c r="AE37" t="n">
        <v>198699.4883976552</v>
      </c>
      <c r="AF37" t="n">
        <v>6.649469876064823e-06</v>
      </c>
      <c r="AG37" t="n">
        <v>4.799382716049383</v>
      </c>
      <c r="AH37" t="n">
        <v>179735.8881015228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8.102600000000001</v>
      </c>
      <c r="E38" t="n">
        <v>12.34</v>
      </c>
      <c r="F38" t="n">
        <v>9</v>
      </c>
      <c r="G38" t="n">
        <v>49.08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137.08</v>
      </c>
      <c r="Q38" t="n">
        <v>446.27</v>
      </c>
      <c r="R38" t="n">
        <v>39.73</v>
      </c>
      <c r="S38" t="n">
        <v>28.73</v>
      </c>
      <c r="T38" t="n">
        <v>4816.99</v>
      </c>
      <c r="U38" t="n">
        <v>0.72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144.314405438636</v>
      </c>
      <c r="AB38" t="n">
        <v>197.4573362232827</v>
      </c>
      <c r="AC38" t="n">
        <v>178.6122851873005</v>
      </c>
      <c r="AD38" t="n">
        <v>144314.4054386361</v>
      </c>
      <c r="AE38" t="n">
        <v>197457.3362232827</v>
      </c>
      <c r="AF38" t="n">
        <v>6.703911335083969e-06</v>
      </c>
      <c r="AG38" t="n">
        <v>4.760802469135802</v>
      </c>
      <c r="AH38" t="n">
        <v>178612.2851873005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8.1006</v>
      </c>
      <c r="E39" t="n">
        <v>12.34</v>
      </c>
      <c r="F39" t="n">
        <v>9</v>
      </c>
      <c r="G39" t="n">
        <v>49.1</v>
      </c>
      <c r="H39" t="n">
        <v>0.68</v>
      </c>
      <c r="I39" t="n">
        <v>11</v>
      </c>
      <c r="J39" t="n">
        <v>270.03</v>
      </c>
      <c r="K39" t="n">
        <v>59.19</v>
      </c>
      <c r="L39" t="n">
        <v>10.25</v>
      </c>
      <c r="M39" t="n">
        <v>9</v>
      </c>
      <c r="N39" t="n">
        <v>70.59</v>
      </c>
      <c r="O39" t="n">
        <v>33538.28</v>
      </c>
      <c r="P39" t="n">
        <v>136.98</v>
      </c>
      <c r="Q39" t="n">
        <v>446.27</v>
      </c>
      <c r="R39" t="n">
        <v>39.75</v>
      </c>
      <c r="S39" t="n">
        <v>28.73</v>
      </c>
      <c r="T39" t="n">
        <v>4824.58</v>
      </c>
      <c r="U39" t="n">
        <v>0.72</v>
      </c>
      <c r="V39" t="n">
        <v>0.9</v>
      </c>
      <c r="W39" t="n">
        <v>0.1</v>
      </c>
      <c r="X39" t="n">
        <v>0.28</v>
      </c>
      <c r="Y39" t="n">
        <v>1</v>
      </c>
      <c r="Z39" t="n">
        <v>10</v>
      </c>
      <c r="AA39" t="n">
        <v>144.2983332386973</v>
      </c>
      <c r="AB39" t="n">
        <v>197.4353455302711</v>
      </c>
      <c r="AC39" t="n">
        <v>178.5923932551657</v>
      </c>
      <c r="AD39" t="n">
        <v>144298.3332386973</v>
      </c>
      <c r="AE39" t="n">
        <v>197435.3455302711</v>
      </c>
      <c r="AF39" t="n">
        <v>6.702256579490681e-06</v>
      </c>
      <c r="AG39" t="n">
        <v>4.760802469135802</v>
      </c>
      <c r="AH39" t="n">
        <v>178592.3932551657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8.097</v>
      </c>
      <c r="E40" t="n">
        <v>12.35</v>
      </c>
      <c r="F40" t="n">
        <v>9.01</v>
      </c>
      <c r="G40" t="n">
        <v>49.13</v>
      </c>
      <c r="H40" t="n">
        <v>0.6899999999999999</v>
      </c>
      <c r="I40" t="n">
        <v>11</v>
      </c>
      <c r="J40" t="n">
        <v>270.51</v>
      </c>
      <c r="K40" t="n">
        <v>59.19</v>
      </c>
      <c r="L40" t="n">
        <v>10.5</v>
      </c>
      <c r="M40" t="n">
        <v>9</v>
      </c>
      <c r="N40" t="n">
        <v>70.81999999999999</v>
      </c>
      <c r="O40" t="n">
        <v>33597.14</v>
      </c>
      <c r="P40" t="n">
        <v>136.7</v>
      </c>
      <c r="Q40" t="n">
        <v>446.27</v>
      </c>
      <c r="R40" t="n">
        <v>39.93</v>
      </c>
      <c r="S40" t="n">
        <v>28.73</v>
      </c>
      <c r="T40" t="n">
        <v>4916.31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144.2560976219839</v>
      </c>
      <c r="AB40" t="n">
        <v>197.3775568961798</v>
      </c>
      <c r="AC40" t="n">
        <v>178.5401198872053</v>
      </c>
      <c r="AD40" t="n">
        <v>144256.0976219838</v>
      </c>
      <c r="AE40" t="n">
        <v>197377.5568961798</v>
      </c>
      <c r="AF40" t="n">
        <v>6.699278019422765e-06</v>
      </c>
      <c r="AG40" t="n">
        <v>4.764660493827161</v>
      </c>
      <c r="AH40" t="n">
        <v>178540.1198872053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8.100300000000001</v>
      </c>
      <c r="E41" t="n">
        <v>12.35</v>
      </c>
      <c r="F41" t="n">
        <v>9</v>
      </c>
      <c r="G41" t="n">
        <v>49.1</v>
      </c>
      <c r="H41" t="n">
        <v>0.71</v>
      </c>
      <c r="I41" t="n">
        <v>11</v>
      </c>
      <c r="J41" t="n">
        <v>270.99</v>
      </c>
      <c r="K41" t="n">
        <v>59.19</v>
      </c>
      <c r="L41" t="n">
        <v>10.75</v>
      </c>
      <c r="M41" t="n">
        <v>9</v>
      </c>
      <c r="N41" t="n">
        <v>71.04000000000001</v>
      </c>
      <c r="O41" t="n">
        <v>33656.08</v>
      </c>
      <c r="P41" t="n">
        <v>136.39</v>
      </c>
      <c r="Q41" t="n">
        <v>446.27</v>
      </c>
      <c r="R41" t="n">
        <v>39.78</v>
      </c>
      <c r="S41" t="n">
        <v>28.73</v>
      </c>
      <c r="T41" t="n">
        <v>4839.8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144.1242339169471</v>
      </c>
      <c r="AB41" t="n">
        <v>197.1971351575326</v>
      </c>
      <c r="AC41" t="n">
        <v>178.376917346071</v>
      </c>
      <c r="AD41" t="n">
        <v>144124.2339169471</v>
      </c>
      <c r="AE41" t="n">
        <v>197197.1351575326</v>
      </c>
      <c r="AF41" t="n">
        <v>6.702008366151689e-06</v>
      </c>
      <c r="AG41" t="n">
        <v>4.764660493827161</v>
      </c>
      <c r="AH41" t="n">
        <v>178376.917346071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8.1614</v>
      </c>
      <c r="E42" t="n">
        <v>12.25</v>
      </c>
      <c r="F42" t="n">
        <v>8.960000000000001</v>
      </c>
      <c r="G42" t="n">
        <v>53.75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135.51</v>
      </c>
      <c r="Q42" t="n">
        <v>446.29</v>
      </c>
      <c r="R42" t="n">
        <v>38.23</v>
      </c>
      <c r="S42" t="n">
        <v>28.73</v>
      </c>
      <c r="T42" t="n">
        <v>4071.78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143.3810422744606</v>
      </c>
      <c r="AB42" t="n">
        <v>196.1802675649818</v>
      </c>
      <c r="AC42" t="n">
        <v>177.4570981693703</v>
      </c>
      <c r="AD42" t="n">
        <v>143381.0422744606</v>
      </c>
      <c r="AE42" t="n">
        <v>196180.2675649818</v>
      </c>
      <c r="AF42" t="n">
        <v>6.75256114952661e-06</v>
      </c>
      <c r="AG42" t="n">
        <v>4.72608024691358</v>
      </c>
      <c r="AH42" t="n">
        <v>177457.0981693703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8.1729</v>
      </c>
      <c r="E43" t="n">
        <v>12.24</v>
      </c>
      <c r="F43" t="n">
        <v>8.94</v>
      </c>
      <c r="G43" t="n">
        <v>53.65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134.91</v>
      </c>
      <c r="Q43" t="n">
        <v>446.28</v>
      </c>
      <c r="R43" t="n">
        <v>37.59</v>
      </c>
      <c r="S43" t="n">
        <v>28.73</v>
      </c>
      <c r="T43" t="n">
        <v>3751.81</v>
      </c>
      <c r="U43" t="n">
        <v>0.76</v>
      </c>
      <c r="V43" t="n">
        <v>0.91</v>
      </c>
      <c r="W43" t="n">
        <v>0.1</v>
      </c>
      <c r="X43" t="n">
        <v>0.22</v>
      </c>
      <c r="Y43" t="n">
        <v>1</v>
      </c>
      <c r="Z43" t="n">
        <v>10</v>
      </c>
      <c r="AA43" t="n">
        <v>143.0933669428406</v>
      </c>
      <c r="AB43" t="n">
        <v>195.7866574849196</v>
      </c>
      <c r="AC43" t="n">
        <v>177.1010536829139</v>
      </c>
      <c r="AD43" t="n">
        <v>143093.3669428406</v>
      </c>
      <c r="AE43" t="n">
        <v>195786.6574849196</v>
      </c>
      <c r="AF43" t="n">
        <v>6.76207599418801e-06</v>
      </c>
      <c r="AG43" t="n">
        <v>4.722222222222222</v>
      </c>
      <c r="AH43" t="n">
        <v>177101.0536829139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8.184799999999999</v>
      </c>
      <c r="E44" t="n">
        <v>12.22</v>
      </c>
      <c r="F44" t="n">
        <v>8.92</v>
      </c>
      <c r="G44" t="n">
        <v>53.54</v>
      </c>
      <c r="H44" t="n">
        <v>0.75</v>
      </c>
      <c r="I44" t="n">
        <v>10</v>
      </c>
      <c r="J44" t="n">
        <v>272.43</v>
      </c>
      <c r="K44" t="n">
        <v>59.19</v>
      </c>
      <c r="L44" t="n">
        <v>11.5</v>
      </c>
      <c r="M44" t="n">
        <v>8</v>
      </c>
      <c r="N44" t="n">
        <v>71.73</v>
      </c>
      <c r="O44" t="n">
        <v>33833.57</v>
      </c>
      <c r="P44" t="n">
        <v>134.39</v>
      </c>
      <c r="Q44" t="n">
        <v>446.27</v>
      </c>
      <c r="R44" t="n">
        <v>37.23</v>
      </c>
      <c r="S44" t="n">
        <v>28.73</v>
      </c>
      <c r="T44" t="n">
        <v>3569.29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142.8274854004204</v>
      </c>
      <c r="AB44" t="n">
        <v>195.4228666287146</v>
      </c>
      <c r="AC44" t="n">
        <v>176.7719825154413</v>
      </c>
      <c r="AD44" t="n">
        <v>142827.4854004204</v>
      </c>
      <c r="AE44" t="n">
        <v>195422.8666287146</v>
      </c>
      <c r="AF44" t="n">
        <v>6.771921789968067e-06</v>
      </c>
      <c r="AG44" t="n">
        <v>4.714506172839506</v>
      </c>
      <c r="AH44" t="n">
        <v>176771.9825154413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8.1347</v>
      </c>
      <c r="E45" t="n">
        <v>12.29</v>
      </c>
      <c r="F45" t="n">
        <v>9</v>
      </c>
      <c r="G45" t="n">
        <v>53.99</v>
      </c>
      <c r="H45" t="n">
        <v>0.77</v>
      </c>
      <c r="I45" t="n">
        <v>10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135.26</v>
      </c>
      <c r="Q45" t="n">
        <v>446.27</v>
      </c>
      <c r="R45" t="n">
        <v>39.95</v>
      </c>
      <c r="S45" t="n">
        <v>28.73</v>
      </c>
      <c r="T45" t="n">
        <v>4932.33</v>
      </c>
      <c r="U45" t="n">
        <v>0.72</v>
      </c>
      <c r="V45" t="n">
        <v>0.91</v>
      </c>
      <c r="W45" t="n">
        <v>0.09</v>
      </c>
      <c r="X45" t="n">
        <v>0.28</v>
      </c>
      <c r="Y45" t="n">
        <v>1</v>
      </c>
      <c r="Z45" t="n">
        <v>10</v>
      </c>
      <c r="AA45" t="n">
        <v>143.5529453805254</v>
      </c>
      <c r="AB45" t="n">
        <v>196.4154729785294</v>
      </c>
      <c r="AC45" t="n">
        <v>177.6698559083619</v>
      </c>
      <c r="AD45" t="n">
        <v>143552.9453805254</v>
      </c>
      <c r="AE45" t="n">
        <v>196415.4729785294</v>
      </c>
      <c r="AF45" t="n">
        <v>6.730470162356226e-06</v>
      </c>
      <c r="AG45" t="n">
        <v>4.741512345679012</v>
      </c>
      <c r="AH45" t="n">
        <v>177669.8559083618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8.1965</v>
      </c>
      <c r="E46" t="n">
        <v>12.2</v>
      </c>
      <c r="F46" t="n">
        <v>8.960000000000001</v>
      </c>
      <c r="G46" t="n">
        <v>59.7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133.83</v>
      </c>
      <c r="Q46" t="n">
        <v>446.27</v>
      </c>
      <c r="R46" t="n">
        <v>38.26</v>
      </c>
      <c r="S46" t="n">
        <v>28.73</v>
      </c>
      <c r="T46" t="n">
        <v>4090.27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142.6501958307427</v>
      </c>
      <c r="AB46" t="n">
        <v>195.1802912180179</v>
      </c>
      <c r="AC46" t="n">
        <v>176.5525581614848</v>
      </c>
      <c r="AD46" t="n">
        <v>142650.1958307427</v>
      </c>
      <c r="AE46" t="n">
        <v>195180.2912180179</v>
      </c>
      <c r="AF46" t="n">
        <v>6.781602110188798e-06</v>
      </c>
      <c r="AG46" t="n">
        <v>4.706790123456789</v>
      </c>
      <c r="AH46" t="n">
        <v>176552.5581614848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8.197100000000001</v>
      </c>
      <c r="E47" t="n">
        <v>12.2</v>
      </c>
      <c r="F47" t="n">
        <v>8.949999999999999</v>
      </c>
      <c r="G47" t="n">
        <v>59.7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133.72</v>
      </c>
      <c r="Q47" t="n">
        <v>446.27</v>
      </c>
      <c r="R47" t="n">
        <v>38.32</v>
      </c>
      <c r="S47" t="n">
        <v>28.73</v>
      </c>
      <c r="T47" t="n">
        <v>4118.75</v>
      </c>
      <c r="U47" t="n">
        <v>0.75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142.5973912022353</v>
      </c>
      <c r="AB47" t="n">
        <v>195.1080415957184</v>
      </c>
      <c r="AC47" t="n">
        <v>176.4872039417345</v>
      </c>
      <c r="AD47" t="n">
        <v>142597.3912022353</v>
      </c>
      <c r="AE47" t="n">
        <v>195108.0415957184</v>
      </c>
      <c r="AF47" t="n">
        <v>6.782098536866785e-06</v>
      </c>
      <c r="AG47" t="n">
        <v>4.706790123456789</v>
      </c>
      <c r="AH47" t="n">
        <v>176487.2039417345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8.203099999999999</v>
      </c>
      <c r="E48" t="n">
        <v>12.19</v>
      </c>
      <c r="F48" t="n">
        <v>8.949999999999999</v>
      </c>
      <c r="G48" t="n">
        <v>59.64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133.36</v>
      </c>
      <c r="Q48" t="n">
        <v>446.28</v>
      </c>
      <c r="R48" t="n">
        <v>37.91</v>
      </c>
      <c r="S48" t="n">
        <v>28.73</v>
      </c>
      <c r="T48" t="n">
        <v>3915.49</v>
      </c>
      <c r="U48" t="n">
        <v>0.76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142.4516630784263</v>
      </c>
      <c r="AB48" t="n">
        <v>194.908649947652</v>
      </c>
      <c r="AC48" t="n">
        <v>176.3068419527115</v>
      </c>
      <c r="AD48" t="n">
        <v>142451.6630784264</v>
      </c>
      <c r="AE48" t="n">
        <v>194908.649947652</v>
      </c>
      <c r="AF48" t="n">
        <v>6.787062803646644e-06</v>
      </c>
      <c r="AG48" t="n">
        <v>4.702932098765432</v>
      </c>
      <c r="AH48" t="n">
        <v>176306.8419527115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8.195399999999999</v>
      </c>
      <c r="E49" t="n">
        <v>12.2</v>
      </c>
      <c r="F49" t="n">
        <v>8.960000000000001</v>
      </c>
      <c r="G49" t="n">
        <v>59.71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133.86</v>
      </c>
      <c r="Q49" t="n">
        <v>446.27</v>
      </c>
      <c r="R49" t="n">
        <v>38.41</v>
      </c>
      <c r="S49" t="n">
        <v>28.73</v>
      </c>
      <c r="T49" t="n">
        <v>4165.81</v>
      </c>
      <c r="U49" t="n">
        <v>0.75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142.6663204270158</v>
      </c>
      <c r="AB49" t="n">
        <v>195.2023536020058</v>
      </c>
      <c r="AC49" t="n">
        <v>176.5725149425095</v>
      </c>
      <c r="AD49" t="n">
        <v>142666.3204270158</v>
      </c>
      <c r="AE49" t="n">
        <v>195202.3536020058</v>
      </c>
      <c r="AF49" t="n">
        <v>6.78069199461249e-06</v>
      </c>
      <c r="AG49" t="n">
        <v>4.706790123456789</v>
      </c>
      <c r="AH49" t="n">
        <v>176572.5149425095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8.198</v>
      </c>
      <c r="E50" t="n">
        <v>12.2</v>
      </c>
      <c r="F50" t="n">
        <v>8.949999999999999</v>
      </c>
      <c r="G50" t="n">
        <v>59.69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133.2</v>
      </c>
      <c r="Q50" t="n">
        <v>446.27</v>
      </c>
      <c r="R50" t="n">
        <v>38.27</v>
      </c>
      <c r="S50" t="n">
        <v>28.73</v>
      </c>
      <c r="T50" t="n">
        <v>4094.8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142.4380348419906</v>
      </c>
      <c r="AB50" t="n">
        <v>194.8900031933252</v>
      </c>
      <c r="AC50" t="n">
        <v>176.2899748184469</v>
      </c>
      <c r="AD50" t="n">
        <v>142438.0348419906</v>
      </c>
      <c r="AE50" t="n">
        <v>194890.0031933252</v>
      </c>
      <c r="AF50" t="n">
        <v>6.782843176883763e-06</v>
      </c>
      <c r="AG50" t="n">
        <v>4.706790123456789</v>
      </c>
      <c r="AH50" t="n">
        <v>176289.9748184469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8.1928</v>
      </c>
      <c r="E51" t="n">
        <v>12.21</v>
      </c>
      <c r="F51" t="n">
        <v>8.960000000000001</v>
      </c>
      <c r="G51" t="n">
        <v>59.74</v>
      </c>
      <c r="H51" t="n">
        <v>0.86</v>
      </c>
      <c r="I51" t="n">
        <v>9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133.03</v>
      </c>
      <c r="Q51" t="n">
        <v>446.28</v>
      </c>
      <c r="R51" t="n">
        <v>38.43</v>
      </c>
      <c r="S51" t="n">
        <v>28.73</v>
      </c>
      <c r="T51" t="n">
        <v>4176.64</v>
      </c>
      <c r="U51" t="n">
        <v>0.75</v>
      </c>
      <c r="V51" t="n">
        <v>0.91</v>
      </c>
      <c r="W51" t="n">
        <v>0.1</v>
      </c>
      <c r="X51" t="n">
        <v>0.24</v>
      </c>
      <c r="Y51" t="n">
        <v>1</v>
      </c>
      <c r="Z51" t="n">
        <v>10</v>
      </c>
      <c r="AA51" t="n">
        <v>142.4384872565383</v>
      </c>
      <c r="AB51" t="n">
        <v>194.8906222068684</v>
      </c>
      <c r="AC51" t="n">
        <v>176.2905347542062</v>
      </c>
      <c r="AD51" t="n">
        <v>142438.4872565383</v>
      </c>
      <c r="AE51" t="n">
        <v>194890.6222068684</v>
      </c>
      <c r="AF51" t="n">
        <v>6.778540812341217e-06</v>
      </c>
      <c r="AG51" t="n">
        <v>4.710648148148149</v>
      </c>
      <c r="AH51" t="n">
        <v>176290.5347542063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8.2525</v>
      </c>
      <c r="E52" t="n">
        <v>12.12</v>
      </c>
      <c r="F52" t="n">
        <v>8.92</v>
      </c>
      <c r="G52" t="n">
        <v>66.91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131.92</v>
      </c>
      <c r="Q52" t="n">
        <v>446.27</v>
      </c>
      <c r="R52" t="n">
        <v>37.15</v>
      </c>
      <c r="S52" t="n">
        <v>28.73</v>
      </c>
      <c r="T52" t="n">
        <v>3537.98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141.6577261199388</v>
      </c>
      <c r="AB52" t="n">
        <v>193.8223503750232</v>
      </c>
      <c r="AC52" t="n">
        <v>175.3242172866631</v>
      </c>
      <c r="AD52" t="n">
        <v>141657.7261199388</v>
      </c>
      <c r="AE52" t="n">
        <v>193822.3503750232</v>
      </c>
      <c r="AF52" t="n">
        <v>6.827935266800835e-06</v>
      </c>
      <c r="AG52" t="n">
        <v>4.675925925925926</v>
      </c>
      <c r="AH52" t="n">
        <v>175324.2172866631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8.2584</v>
      </c>
      <c r="E53" t="n">
        <v>12.11</v>
      </c>
      <c r="F53" t="n">
        <v>8.91</v>
      </c>
      <c r="G53" t="n">
        <v>66.84999999999999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131.5</v>
      </c>
      <c r="Q53" t="n">
        <v>446.27</v>
      </c>
      <c r="R53" t="n">
        <v>36.95</v>
      </c>
      <c r="S53" t="n">
        <v>28.73</v>
      </c>
      <c r="T53" t="n">
        <v>3438.27</v>
      </c>
      <c r="U53" t="n">
        <v>0.78</v>
      </c>
      <c r="V53" t="n">
        <v>0.91</v>
      </c>
      <c r="W53" t="n">
        <v>0.09</v>
      </c>
      <c r="X53" t="n">
        <v>0.19</v>
      </c>
      <c r="Y53" t="n">
        <v>1</v>
      </c>
      <c r="Z53" t="n">
        <v>10</v>
      </c>
      <c r="AA53" t="n">
        <v>141.4804670435404</v>
      </c>
      <c r="AB53" t="n">
        <v>193.5798166865766</v>
      </c>
      <c r="AC53" t="n">
        <v>175.1048306730436</v>
      </c>
      <c r="AD53" t="n">
        <v>141480.4670435404</v>
      </c>
      <c r="AE53" t="n">
        <v>193579.8166865766</v>
      </c>
      <c r="AF53" t="n">
        <v>6.832816795801033e-06</v>
      </c>
      <c r="AG53" t="n">
        <v>4.672067901234567</v>
      </c>
      <c r="AH53" t="n">
        <v>175104.8306730436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8.253299999999999</v>
      </c>
      <c r="E54" t="n">
        <v>12.12</v>
      </c>
      <c r="F54" t="n">
        <v>8.92</v>
      </c>
      <c r="G54" t="n">
        <v>66.90000000000001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131.56</v>
      </c>
      <c r="Q54" t="n">
        <v>446.27</v>
      </c>
      <c r="R54" t="n">
        <v>37.13</v>
      </c>
      <c r="S54" t="n">
        <v>28.73</v>
      </c>
      <c r="T54" t="n">
        <v>3530.3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141.547072663478</v>
      </c>
      <c r="AB54" t="n">
        <v>193.6709494342077</v>
      </c>
      <c r="AC54" t="n">
        <v>175.1872658391463</v>
      </c>
      <c r="AD54" t="n">
        <v>141547.072663478</v>
      </c>
      <c r="AE54" t="n">
        <v>193670.9494342077</v>
      </c>
      <c r="AF54" t="n">
        <v>6.82859716903815e-06</v>
      </c>
      <c r="AG54" t="n">
        <v>4.675925925925926</v>
      </c>
      <c r="AH54" t="n">
        <v>175187.2658391463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8.2662</v>
      </c>
      <c r="E55" t="n">
        <v>12.1</v>
      </c>
      <c r="F55" t="n">
        <v>8.9</v>
      </c>
      <c r="G55" t="n">
        <v>66.76000000000001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131.02</v>
      </c>
      <c r="Q55" t="n">
        <v>446.27</v>
      </c>
      <c r="R55" t="n">
        <v>36.46</v>
      </c>
      <c r="S55" t="n">
        <v>28.73</v>
      </c>
      <c r="T55" t="n">
        <v>3193.22</v>
      </c>
      <c r="U55" t="n">
        <v>0.79</v>
      </c>
      <c r="V55" t="n">
        <v>0.91</v>
      </c>
      <c r="W55" t="n">
        <v>0.09</v>
      </c>
      <c r="X55" t="n">
        <v>0.18</v>
      </c>
      <c r="Y55" t="n">
        <v>1</v>
      </c>
      <c r="Z55" t="n">
        <v>10</v>
      </c>
      <c r="AA55" t="n">
        <v>141.2737636266862</v>
      </c>
      <c r="AB55" t="n">
        <v>193.2969959525255</v>
      </c>
      <c r="AC55" t="n">
        <v>174.8490019529089</v>
      </c>
      <c r="AD55" t="n">
        <v>141273.7636266862</v>
      </c>
      <c r="AE55" t="n">
        <v>193296.9959525256</v>
      </c>
      <c r="AF55" t="n">
        <v>6.839270342614851e-06</v>
      </c>
      <c r="AG55" t="n">
        <v>4.66820987654321</v>
      </c>
      <c r="AH55" t="n">
        <v>174849.0019529089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8.269600000000001</v>
      </c>
      <c r="E56" t="n">
        <v>12.09</v>
      </c>
      <c r="F56" t="n">
        <v>8.9</v>
      </c>
      <c r="G56" t="n">
        <v>66.72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130.52</v>
      </c>
      <c r="Q56" t="n">
        <v>446.27</v>
      </c>
      <c r="R56" t="n">
        <v>36.12</v>
      </c>
      <c r="S56" t="n">
        <v>28.73</v>
      </c>
      <c r="T56" t="n">
        <v>3022.54</v>
      </c>
      <c r="U56" t="n">
        <v>0.8</v>
      </c>
      <c r="V56" t="n">
        <v>0.92</v>
      </c>
      <c r="W56" t="n">
        <v>0.1</v>
      </c>
      <c r="X56" t="n">
        <v>0.18</v>
      </c>
      <c r="Y56" t="n">
        <v>1</v>
      </c>
      <c r="Z56" t="n">
        <v>10</v>
      </c>
      <c r="AA56" t="n">
        <v>141.1058201276213</v>
      </c>
      <c r="AB56" t="n">
        <v>193.0672082479609</v>
      </c>
      <c r="AC56" t="n">
        <v>174.6411448643588</v>
      </c>
      <c r="AD56" t="n">
        <v>141105.8201276214</v>
      </c>
      <c r="AE56" t="n">
        <v>193067.2082479609</v>
      </c>
      <c r="AF56" t="n">
        <v>6.84208342712344e-06</v>
      </c>
      <c r="AG56" t="n">
        <v>4.664351851851851</v>
      </c>
      <c r="AH56" t="n">
        <v>174641.1448643588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8.283300000000001</v>
      </c>
      <c r="E57" t="n">
        <v>12.07</v>
      </c>
      <c r="F57" t="n">
        <v>8.880000000000001</v>
      </c>
      <c r="G57" t="n">
        <v>66.56999999999999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129.49</v>
      </c>
      <c r="Q57" t="n">
        <v>446.27</v>
      </c>
      <c r="R57" t="n">
        <v>35.73</v>
      </c>
      <c r="S57" t="n">
        <v>28.73</v>
      </c>
      <c r="T57" t="n">
        <v>2829.93</v>
      </c>
      <c r="U57" t="n">
        <v>0.8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140.6856042809916</v>
      </c>
      <c r="AB57" t="n">
        <v>192.4922503879877</v>
      </c>
      <c r="AC57" t="n">
        <v>174.1210601755828</v>
      </c>
      <c r="AD57" t="n">
        <v>140685.6042809917</v>
      </c>
      <c r="AE57" t="n">
        <v>192492.2503879877</v>
      </c>
      <c r="AF57" t="n">
        <v>6.853418502937457e-06</v>
      </c>
      <c r="AG57" t="n">
        <v>4.656635802469136</v>
      </c>
      <c r="AH57" t="n">
        <v>174121.0601755828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8.2506</v>
      </c>
      <c r="E58" t="n">
        <v>12.12</v>
      </c>
      <c r="F58" t="n">
        <v>8.92</v>
      </c>
      <c r="G58" t="n">
        <v>66.93000000000001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129.86</v>
      </c>
      <c r="Q58" t="n">
        <v>446.27</v>
      </c>
      <c r="R58" t="n">
        <v>37.39</v>
      </c>
      <c r="S58" t="n">
        <v>28.73</v>
      </c>
      <c r="T58" t="n">
        <v>3659.01</v>
      </c>
      <c r="U58" t="n">
        <v>0.77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141.06608717907</v>
      </c>
      <c r="AB58" t="n">
        <v>193.012843874859</v>
      </c>
      <c r="AC58" t="n">
        <v>174.5919689507248</v>
      </c>
      <c r="AD58" t="n">
        <v>141066.08717907</v>
      </c>
      <c r="AE58" t="n">
        <v>193012.843874859</v>
      </c>
      <c r="AF58" t="n">
        <v>6.826363248987214e-06</v>
      </c>
      <c r="AG58" t="n">
        <v>4.675925925925926</v>
      </c>
      <c r="AH58" t="n">
        <v>174591.9689507248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8.2376</v>
      </c>
      <c r="E59" t="n">
        <v>12.14</v>
      </c>
      <c r="F59" t="n">
        <v>8.94</v>
      </c>
      <c r="G59" t="n">
        <v>67.08</v>
      </c>
      <c r="H59" t="n">
        <v>0.97</v>
      </c>
      <c r="I59" t="n">
        <v>8</v>
      </c>
      <c r="J59" t="n">
        <v>279.72</v>
      </c>
      <c r="K59" t="n">
        <v>59.19</v>
      </c>
      <c r="L59" t="n">
        <v>15.25</v>
      </c>
      <c r="M59" t="n">
        <v>6</v>
      </c>
      <c r="N59" t="n">
        <v>75.27</v>
      </c>
      <c r="O59" t="n">
        <v>34732.68</v>
      </c>
      <c r="P59" t="n">
        <v>129.49</v>
      </c>
      <c r="Q59" t="n">
        <v>446.27</v>
      </c>
      <c r="R59" t="n">
        <v>37.92</v>
      </c>
      <c r="S59" t="n">
        <v>28.73</v>
      </c>
      <c r="T59" t="n">
        <v>3922.99</v>
      </c>
      <c r="U59" t="n">
        <v>0.76</v>
      </c>
      <c r="V59" t="n">
        <v>0.91</v>
      </c>
      <c r="W59" t="n">
        <v>0.09</v>
      </c>
      <c r="X59" t="n">
        <v>0.22</v>
      </c>
      <c r="Y59" t="n">
        <v>1</v>
      </c>
      <c r="Z59" t="n">
        <v>10</v>
      </c>
      <c r="AA59" t="n">
        <v>141.0730444511115</v>
      </c>
      <c r="AB59" t="n">
        <v>193.0223631213994</v>
      </c>
      <c r="AC59" t="n">
        <v>174.6005796937357</v>
      </c>
      <c r="AD59" t="n">
        <v>141073.0444511115</v>
      </c>
      <c r="AE59" t="n">
        <v>193022.3631213994</v>
      </c>
      <c r="AF59" t="n">
        <v>6.815607337630848e-06</v>
      </c>
      <c r="AG59" t="n">
        <v>4.683641975308642</v>
      </c>
      <c r="AH59" t="n">
        <v>174600.5796937357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8.311199999999999</v>
      </c>
      <c r="E60" t="n">
        <v>12.03</v>
      </c>
      <c r="F60" t="n">
        <v>8.880000000000001</v>
      </c>
      <c r="G60" t="n">
        <v>76.15000000000001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128.81</v>
      </c>
      <c r="Q60" t="n">
        <v>446.27</v>
      </c>
      <c r="R60" t="n">
        <v>35.94</v>
      </c>
      <c r="S60" t="n">
        <v>28.73</v>
      </c>
      <c r="T60" t="n">
        <v>2937.56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140.3124645642035</v>
      </c>
      <c r="AB60" t="n">
        <v>191.981704165716</v>
      </c>
      <c r="AC60" t="n">
        <v>173.6592397682084</v>
      </c>
      <c r="AD60" t="n">
        <v>140312.4645642035</v>
      </c>
      <c r="AE60" t="n">
        <v>191981.704165716</v>
      </c>
      <c r="AF60" t="n">
        <v>6.876502343463811e-06</v>
      </c>
      <c r="AG60" t="n">
        <v>4.641203703703704</v>
      </c>
      <c r="AH60" t="n">
        <v>173659.2397682084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8.303900000000001</v>
      </c>
      <c r="E61" t="n">
        <v>12.04</v>
      </c>
      <c r="F61" t="n">
        <v>8.9</v>
      </c>
      <c r="G61" t="n">
        <v>76.25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128.83</v>
      </c>
      <c r="Q61" t="n">
        <v>446.27</v>
      </c>
      <c r="R61" t="n">
        <v>36.36</v>
      </c>
      <c r="S61" t="n">
        <v>28.73</v>
      </c>
      <c r="T61" t="n">
        <v>3148.42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140.3962008180923</v>
      </c>
      <c r="AB61" t="n">
        <v>192.0962758024693</v>
      </c>
      <c r="AC61" t="n">
        <v>173.7628768487523</v>
      </c>
      <c r="AD61" t="n">
        <v>140396.2008180923</v>
      </c>
      <c r="AE61" t="n">
        <v>192096.2758024693</v>
      </c>
      <c r="AF61" t="n">
        <v>6.870462485548314e-06</v>
      </c>
      <c r="AG61" t="n">
        <v>4.645061728395062</v>
      </c>
      <c r="AH61" t="n">
        <v>173762.8768487523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8.311199999999999</v>
      </c>
      <c r="E62" t="n">
        <v>12.03</v>
      </c>
      <c r="F62" t="n">
        <v>8.880000000000001</v>
      </c>
      <c r="G62" t="n">
        <v>76.15000000000001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128.42</v>
      </c>
      <c r="Q62" t="n">
        <v>446.27</v>
      </c>
      <c r="R62" t="n">
        <v>35.95</v>
      </c>
      <c r="S62" t="n">
        <v>28.73</v>
      </c>
      <c r="T62" t="n">
        <v>2945.91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140.1989703854721</v>
      </c>
      <c r="AB62" t="n">
        <v>191.8264164233659</v>
      </c>
      <c r="AC62" t="n">
        <v>173.5187724700404</v>
      </c>
      <c r="AD62" t="n">
        <v>140198.9703854721</v>
      </c>
      <c r="AE62" t="n">
        <v>191826.4164233659</v>
      </c>
      <c r="AF62" t="n">
        <v>6.876502343463811e-06</v>
      </c>
      <c r="AG62" t="n">
        <v>4.641203703703704</v>
      </c>
      <c r="AH62" t="n">
        <v>173518.7724700404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8.303000000000001</v>
      </c>
      <c r="E63" t="n">
        <v>12.04</v>
      </c>
      <c r="F63" t="n">
        <v>8.9</v>
      </c>
      <c r="G63" t="n">
        <v>76.26000000000001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128.64</v>
      </c>
      <c r="Q63" t="n">
        <v>446.27</v>
      </c>
      <c r="R63" t="n">
        <v>36.41</v>
      </c>
      <c r="S63" t="n">
        <v>28.73</v>
      </c>
      <c r="T63" t="n">
        <v>3173.81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140.3464816938038</v>
      </c>
      <c r="AB63" t="n">
        <v>192.0282479031649</v>
      </c>
      <c r="AC63" t="n">
        <v>173.7013414366797</v>
      </c>
      <c r="AD63" t="n">
        <v>140346.4816938038</v>
      </c>
      <c r="AE63" t="n">
        <v>192028.2479031649</v>
      </c>
      <c r="AF63" t="n">
        <v>6.869717845531335e-06</v>
      </c>
      <c r="AG63" t="n">
        <v>4.645061728395062</v>
      </c>
      <c r="AH63" t="n">
        <v>173701.3414366797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8.307</v>
      </c>
      <c r="E64" t="n">
        <v>12.04</v>
      </c>
      <c r="F64" t="n">
        <v>8.890000000000001</v>
      </c>
      <c r="G64" t="n">
        <v>76.20999999999999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128.42</v>
      </c>
      <c r="Q64" t="n">
        <v>446.33</v>
      </c>
      <c r="R64" t="n">
        <v>36.12</v>
      </c>
      <c r="S64" t="n">
        <v>28.73</v>
      </c>
      <c r="T64" t="n">
        <v>3031.31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140.2412857656857</v>
      </c>
      <c r="AB64" t="n">
        <v>191.8843141933969</v>
      </c>
      <c r="AC64" t="n">
        <v>173.5711445581597</v>
      </c>
      <c r="AD64" t="n">
        <v>140241.2857656857</v>
      </c>
      <c r="AE64" t="n">
        <v>191884.3141933969</v>
      </c>
      <c r="AF64" t="n">
        <v>6.873027356717909e-06</v>
      </c>
      <c r="AG64" t="n">
        <v>4.645061728395062</v>
      </c>
      <c r="AH64" t="n">
        <v>173571.1445581598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8.303000000000001</v>
      </c>
      <c r="E65" t="n">
        <v>12.04</v>
      </c>
      <c r="F65" t="n">
        <v>8.9</v>
      </c>
      <c r="G65" t="n">
        <v>76.26000000000001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128.01</v>
      </c>
      <c r="Q65" t="n">
        <v>446.27</v>
      </c>
      <c r="R65" t="n">
        <v>36.34</v>
      </c>
      <c r="S65" t="n">
        <v>28.73</v>
      </c>
      <c r="T65" t="n">
        <v>3141.2</v>
      </c>
      <c r="U65" t="n">
        <v>0.79</v>
      </c>
      <c r="V65" t="n">
        <v>0.92</v>
      </c>
      <c r="W65" t="n">
        <v>0.09</v>
      </c>
      <c r="X65" t="n">
        <v>0.18</v>
      </c>
      <c r="Y65" t="n">
        <v>1</v>
      </c>
      <c r="Z65" t="n">
        <v>10</v>
      </c>
      <c r="AA65" t="n">
        <v>140.1629638811159</v>
      </c>
      <c r="AB65" t="n">
        <v>191.7771507356109</v>
      </c>
      <c r="AC65" t="n">
        <v>173.4742086303799</v>
      </c>
      <c r="AD65" t="n">
        <v>140162.9638811159</v>
      </c>
      <c r="AE65" t="n">
        <v>191777.1507356109</v>
      </c>
      <c r="AF65" t="n">
        <v>6.869717845531335e-06</v>
      </c>
      <c r="AG65" t="n">
        <v>4.645061728395062</v>
      </c>
      <c r="AH65" t="n">
        <v>173474.2086303799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8.305300000000001</v>
      </c>
      <c r="E66" t="n">
        <v>12.04</v>
      </c>
      <c r="F66" t="n">
        <v>8.890000000000001</v>
      </c>
      <c r="G66" t="n">
        <v>76.23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127.28</v>
      </c>
      <c r="Q66" t="n">
        <v>446.27</v>
      </c>
      <c r="R66" t="n">
        <v>36.21</v>
      </c>
      <c r="S66" t="n">
        <v>28.73</v>
      </c>
      <c r="T66" t="n">
        <v>3074.66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139.9198929800326</v>
      </c>
      <c r="AB66" t="n">
        <v>191.4445704052176</v>
      </c>
      <c r="AC66" t="n">
        <v>173.1733692999398</v>
      </c>
      <c r="AD66" t="n">
        <v>139919.8929800326</v>
      </c>
      <c r="AE66" t="n">
        <v>191444.5704052176</v>
      </c>
      <c r="AF66" t="n">
        <v>6.871620814463616e-06</v>
      </c>
      <c r="AG66" t="n">
        <v>4.645061728395062</v>
      </c>
      <c r="AH66" t="n">
        <v>173173.3692999398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8.3149</v>
      </c>
      <c r="E67" t="n">
        <v>12.03</v>
      </c>
      <c r="F67" t="n">
        <v>8.880000000000001</v>
      </c>
      <c r="G67" t="n">
        <v>76.11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127.05</v>
      </c>
      <c r="Q67" t="n">
        <v>446.27</v>
      </c>
      <c r="R67" t="n">
        <v>35.78</v>
      </c>
      <c r="S67" t="n">
        <v>28.73</v>
      </c>
      <c r="T67" t="n">
        <v>2858.03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139.7774486394607</v>
      </c>
      <c r="AB67" t="n">
        <v>191.2496717742464</v>
      </c>
      <c r="AC67" t="n">
        <v>172.9970715207665</v>
      </c>
      <c r="AD67" t="n">
        <v>139777.4486394607</v>
      </c>
      <c r="AE67" t="n">
        <v>191249.6717742464</v>
      </c>
      <c r="AF67" t="n">
        <v>6.879563641311392e-06</v>
      </c>
      <c r="AG67" t="n">
        <v>4.641203703703704</v>
      </c>
      <c r="AH67" t="n">
        <v>172997.0715207665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8.3095</v>
      </c>
      <c r="E68" t="n">
        <v>12.03</v>
      </c>
      <c r="F68" t="n">
        <v>8.890000000000001</v>
      </c>
      <c r="G68" t="n">
        <v>76.18000000000001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126.39</v>
      </c>
      <c r="Q68" t="n">
        <v>446.27</v>
      </c>
      <c r="R68" t="n">
        <v>35.98</v>
      </c>
      <c r="S68" t="n">
        <v>28.73</v>
      </c>
      <c r="T68" t="n">
        <v>2960.26</v>
      </c>
      <c r="U68" t="n">
        <v>0.8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139.6348399981536</v>
      </c>
      <c r="AB68" t="n">
        <v>191.054548339761</v>
      </c>
      <c r="AC68" t="n">
        <v>172.8205703930108</v>
      </c>
      <c r="AD68" t="n">
        <v>139634.8399981536</v>
      </c>
      <c r="AE68" t="n">
        <v>191054.548339761</v>
      </c>
      <c r="AF68" t="n">
        <v>6.875095801209518e-06</v>
      </c>
      <c r="AG68" t="n">
        <v>4.641203703703704</v>
      </c>
      <c r="AH68" t="n">
        <v>172820.5703930108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8.3308</v>
      </c>
      <c r="E69" t="n">
        <v>12</v>
      </c>
      <c r="F69" t="n">
        <v>8.859999999999999</v>
      </c>
      <c r="G69" t="n">
        <v>75.91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125.06</v>
      </c>
      <c r="Q69" t="n">
        <v>446.27</v>
      </c>
      <c r="R69" t="n">
        <v>34.95</v>
      </c>
      <c r="S69" t="n">
        <v>28.73</v>
      </c>
      <c r="T69" t="n">
        <v>2446.33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139.0695534014816</v>
      </c>
      <c r="AB69" t="n">
        <v>190.2810982795102</v>
      </c>
      <c r="AC69" t="n">
        <v>172.1209373209662</v>
      </c>
      <c r="AD69" t="n">
        <v>139069.5534014817</v>
      </c>
      <c r="AE69" t="n">
        <v>190281.0982795102</v>
      </c>
      <c r="AF69" t="n">
        <v>6.892718948278025e-06</v>
      </c>
      <c r="AG69" t="n">
        <v>4.62962962962963</v>
      </c>
      <c r="AH69" t="n">
        <v>172120.9373209662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8.378500000000001</v>
      </c>
      <c r="E70" t="n">
        <v>11.94</v>
      </c>
      <c r="F70" t="n">
        <v>8.84</v>
      </c>
      <c r="G70" t="n">
        <v>88.37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124.76</v>
      </c>
      <c r="Q70" t="n">
        <v>446.27</v>
      </c>
      <c r="R70" t="n">
        <v>34.45</v>
      </c>
      <c r="S70" t="n">
        <v>28.73</v>
      </c>
      <c r="T70" t="n">
        <v>2201.44</v>
      </c>
      <c r="U70" t="n">
        <v>0.83</v>
      </c>
      <c r="V70" t="n">
        <v>0.92</v>
      </c>
      <c r="W70" t="n">
        <v>0.09</v>
      </c>
      <c r="X70" t="n">
        <v>0.12</v>
      </c>
      <c r="Y70" t="n">
        <v>1</v>
      </c>
      <c r="Z70" t="n">
        <v>10</v>
      </c>
      <c r="AA70" t="n">
        <v>127.9989919583402</v>
      </c>
      <c r="AB70" t="n">
        <v>175.1338677143102</v>
      </c>
      <c r="AC70" t="n">
        <v>158.4193371816325</v>
      </c>
      <c r="AD70" t="n">
        <v>127998.9919583402</v>
      </c>
      <c r="AE70" t="n">
        <v>175133.8677143102</v>
      </c>
      <c r="AF70" t="n">
        <v>6.932184869177923e-06</v>
      </c>
      <c r="AG70" t="n">
        <v>4.606481481481482</v>
      </c>
      <c r="AH70" t="n">
        <v>158419.3371816325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8.3546</v>
      </c>
      <c r="E71" t="n">
        <v>11.97</v>
      </c>
      <c r="F71" t="n">
        <v>8.869999999999999</v>
      </c>
      <c r="G71" t="n">
        <v>88.70999999999999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125.24</v>
      </c>
      <c r="Q71" t="n">
        <v>446.27</v>
      </c>
      <c r="R71" t="n">
        <v>35.67</v>
      </c>
      <c r="S71" t="n">
        <v>28.73</v>
      </c>
      <c r="T71" t="n">
        <v>2808.41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128.3297334971055</v>
      </c>
      <c r="AB71" t="n">
        <v>175.5864028789356</v>
      </c>
      <c r="AC71" t="n">
        <v>158.8286830252832</v>
      </c>
      <c r="AD71" t="n">
        <v>128329.7334971055</v>
      </c>
      <c r="AE71" t="n">
        <v>175586.4028789356</v>
      </c>
      <c r="AF71" t="n">
        <v>6.912410539838141e-06</v>
      </c>
      <c r="AG71" t="n">
        <v>4.618055555555555</v>
      </c>
      <c r="AH71" t="n">
        <v>158828.6830252832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8.354799999999999</v>
      </c>
      <c r="E72" t="n">
        <v>11.97</v>
      </c>
      <c r="F72" t="n">
        <v>8.869999999999999</v>
      </c>
      <c r="G72" t="n">
        <v>88.70999999999999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125.59</v>
      </c>
      <c r="Q72" t="n">
        <v>446.27</v>
      </c>
      <c r="R72" t="n">
        <v>35.52</v>
      </c>
      <c r="S72" t="n">
        <v>28.73</v>
      </c>
      <c r="T72" t="n">
        <v>2735.1</v>
      </c>
      <c r="U72" t="n">
        <v>0.8100000000000001</v>
      </c>
      <c r="V72" t="n">
        <v>0.92</v>
      </c>
      <c r="W72" t="n">
        <v>0.09</v>
      </c>
      <c r="X72" t="n">
        <v>0.15</v>
      </c>
      <c r="Y72" t="n">
        <v>1</v>
      </c>
      <c r="Z72" t="n">
        <v>10</v>
      </c>
      <c r="AA72" t="n">
        <v>128.4298464871543</v>
      </c>
      <c r="AB72" t="n">
        <v>175.7233818885937</v>
      </c>
      <c r="AC72" t="n">
        <v>158.9525889505108</v>
      </c>
      <c r="AD72" t="n">
        <v>128429.8464871543</v>
      </c>
      <c r="AE72" t="n">
        <v>175723.3818885937</v>
      </c>
      <c r="AF72" t="n">
        <v>6.91257601539747e-06</v>
      </c>
      <c r="AG72" t="n">
        <v>4.618055555555555</v>
      </c>
      <c r="AH72" t="n">
        <v>158952.5889505108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8.3682</v>
      </c>
      <c r="E73" t="n">
        <v>11.95</v>
      </c>
      <c r="F73" t="n">
        <v>8.85</v>
      </c>
      <c r="G73" t="n">
        <v>88.52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125.23</v>
      </c>
      <c r="Q73" t="n">
        <v>446.27</v>
      </c>
      <c r="R73" t="n">
        <v>34.9</v>
      </c>
      <c r="S73" t="n">
        <v>28.73</v>
      </c>
      <c r="T73" t="n">
        <v>2426.63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128.2126516743293</v>
      </c>
      <c r="AB73" t="n">
        <v>175.4262063637277</v>
      </c>
      <c r="AC73" t="n">
        <v>158.6837754406495</v>
      </c>
      <c r="AD73" t="n">
        <v>128212.6516743293</v>
      </c>
      <c r="AE73" t="n">
        <v>175426.2063637277</v>
      </c>
      <c r="AF73" t="n">
        <v>6.923662877872494e-06</v>
      </c>
      <c r="AG73" t="n">
        <v>4.610339506172839</v>
      </c>
      <c r="AH73" t="n">
        <v>158683.7754406495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8.3565</v>
      </c>
      <c r="E74" t="n">
        <v>11.97</v>
      </c>
      <c r="F74" t="n">
        <v>8.869999999999999</v>
      </c>
      <c r="G74" t="n">
        <v>88.68000000000001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125.51</v>
      </c>
      <c r="Q74" t="n">
        <v>446.27</v>
      </c>
      <c r="R74" t="n">
        <v>35.44</v>
      </c>
      <c r="S74" t="n">
        <v>28.73</v>
      </c>
      <c r="T74" t="n">
        <v>2696.61</v>
      </c>
      <c r="U74" t="n">
        <v>0.8100000000000001</v>
      </c>
      <c r="V74" t="n">
        <v>0.92</v>
      </c>
      <c r="W74" t="n">
        <v>0.09</v>
      </c>
      <c r="X74" t="n">
        <v>0.15</v>
      </c>
      <c r="Y74" t="n">
        <v>1</v>
      </c>
      <c r="Z74" t="n">
        <v>10</v>
      </c>
      <c r="AA74" t="n">
        <v>128.3963950992314</v>
      </c>
      <c r="AB74" t="n">
        <v>175.6776122238664</v>
      </c>
      <c r="AC74" t="n">
        <v>158.911187478347</v>
      </c>
      <c r="AD74" t="n">
        <v>128396.3950992314</v>
      </c>
      <c r="AE74" t="n">
        <v>175677.6122238665</v>
      </c>
      <c r="AF74" t="n">
        <v>6.913982557651764e-06</v>
      </c>
      <c r="AG74" t="n">
        <v>4.618055555555555</v>
      </c>
      <c r="AH74" t="n">
        <v>158911.187478347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8.3606</v>
      </c>
      <c r="E75" t="n">
        <v>11.96</v>
      </c>
      <c r="F75" t="n">
        <v>8.859999999999999</v>
      </c>
      <c r="G75" t="n">
        <v>88.62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125.5</v>
      </c>
      <c r="Q75" t="n">
        <v>446.27</v>
      </c>
      <c r="R75" t="n">
        <v>35.26</v>
      </c>
      <c r="S75" t="n">
        <v>28.73</v>
      </c>
      <c r="T75" t="n">
        <v>2604.08</v>
      </c>
      <c r="U75" t="n">
        <v>0.8100000000000001</v>
      </c>
      <c r="V75" t="n">
        <v>0.92</v>
      </c>
      <c r="W75" t="n">
        <v>0.09</v>
      </c>
      <c r="X75" t="n">
        <v>0.14</v>
      </c>
      <c r="Y75" t="n">
        <v>1</v>
      </c>
      <c r="Z75" t="n">
        <v>10</v>
      </c>
      <c r="AA75" t="n">
        <v>128.3526351127589</v>
      </c>
      <c r="AB75" t="n">
        <v>175.6177378798205</v>
      </c>
      <c r="AC75" t="n">
        <v>158.8570274576626</v>
      </c>
      <c r="AD75" t="n">
        <v>128352.6351127589</v>
      </c>
      <c r="AE75" t="n">
        <v>175617.7378798205</v>
      </c>
      <c r="AF75" t="n">
        <v>6.917374806618002e-06</v>
      </c>
      <c r="AG75" t="n">
        <v>4.614197530864198</v>
      </c>
      <c r="AH75" t="n">
        <v>158857.0274576626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8.3622</v>
      </c>
      <c r="E76" t="n">
        <v>11.96</v>
      </c>
      <c r="F76" t="n">
        <v>8.859999999999999</v>
      </c>
      <c r="G76" t="n">
        <v>88.59999999999999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125.35</v>
      </c>
      <c r="Q76" t="n">
        <v>446.27</v>
      </c>
      <c r="R76" t="n">
        <v>35.18</v>
      </c>
      <c r="S76" t="n">
        <v>28.73</v>
      </c>
      <c r="T76" t="n">
        <v>2562.95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128.2995800660186</v>
      </c>
      <c r="AB76" t="n">
        <v>175.545145624247</v>
      </c>
      <c r="AC76" t="n">
        <v>158.7913633050771</v>
      </c>
      <c r="AD76" t="n">
        <v>128299.5800660186</v>
      </c>
      <c r="AE76" t="n">
        <v>175545.145624247</v>
      </c>
      <c r="AF76" t="n">
        <v>6.918698611092633e-06</v>
      </c>
      <c r="AG76" t="n">
        <v>4.614197530864198</v>
      </c>
      <c r="AH76" t="n">
        <v>158791.3633050771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8.3598</v>
      </c>
      <c r="E77" t="n">
        <v>11.96</v>
      </c>
      <c r="F77" t="n">
        <v>8.859999999999999</v>
      </c>
      <c r="G77" t="n">
        <v>88.64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125.38</v>
      </c>
      <c r="Q77" t="n">
        <v>446.27</v>
      </c>
      <c r="R77" t="n">
        <v>35.32</v>
      </c>
      <c r="S77" t="n">
        <v>28.73</v>
      </c>
      <c r="T77" t="n">
        <v>2635.66</v>
      </c>
      <c r="U77" t="n">
        <v>0.8100000000000001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128.3227530637612</v>
      </c>
      <c r="AB77" t="n">
        <v>175.576851942079</v>
      </c>
      <c r="AC77" t="n">
        <v>158.8200436164354</v>
      </c>
      <c r="AD77" t="n">
        <v>128322.7530637613</v>
      </c>
      <c r="AE77" t="n">
        <v>175576.851942079</v>
      </c>
      <c r="AF77" t="n">
        <v>6.916712904380688e-06</v>
      </c>
      <c r="AG77" t="n">
        <v>4.614197530864198</v>
      </c>
      <c r="AH77" t="n">
        <v>158820.0436164354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8.3643</v>
      </c>
      <c r="E78" t="n">
        <v>11.96</v>
      </c>
      <c r="F78" t="n">
        <v>8.859999999999999</v>
      </c>
      <c r="G78" t="n">
        <v>88.56999999999999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124.7</v>
      </c>
      <c r="Q78" t="n">
        <v>446.27</v>
      </c>
      <c r="R78" t="n">
        <v>35.03</v>
      </c>
      <c r="S78" t="n">
        <v>28.73</v>
      </c>
      <c r="T78" t="n">
        <v>2488.58</v>
      </c>
      <c r="U78" t="n">
        <v>0.82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128.0989490185446</v>
      </c>
      <c r="AB78" t="n">
        <v>175.2706333738761</v>
      </c>
      <c r="AC78" t="n">
        <v>158.5430501186012</v>
      </c>
      <c r="AD78" t="n">
        <v>128098.9490185446</v>
      </c>
      <c r="AE78" t="n">
        <v>175270.6333738761</v>
      </c>
      <c r="AF78" t="n">
        <v>6.920436104465584e-06</v>
      </c>
      <c r="AG78" t="n">
        <v>4.614197530864198</v>
      </c>
      <c r="AH78" t="n">
        <v>158543.0501186012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8.3645</v>
      </c>
      <c r="E79" t="n">
        <v>11.96</v>
      </c>
      <c r="F79" t="n">
        <v>8.859999999999999</v>
      </c>
      <c r="G79" t="n">
        <v>88.56999999999999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123.94</v>
      </c>
      <c r="Q79" t="n">
        <v>446.27</v>
      </c>
      <c r="R79" t="n">
        <v>35.02</v>
      </c>
      <c r="S79" t="n">
        <v>28.73</v>
      </c>
      <c r="T79" t="n">
        <v>2484.36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127.8779878859552</v>
      </c>
      <c r="AB79" t="n">
        <v>174.9683046041502</v>
      </c>
      <c r="AC79" t="n">
        <v>158.2695751823368</v>
      </c>
      <c r="AD79" t="n">
        <v>127877.9878859552</v>
      </c>
      <c r="AE79" t="n">
        <v>174968.3046041502</v>
      </c>
      <c r="AF79" t="n">
        <v>6.920601580024913e-06</v>
      </c>
      <c r="AG79" t="n">
        <v>4.614197530864198</v>
      </c>
      <c r="AH79" t="n">
        <v>158269.5751823368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8.378299999999999</v>
      </c>
      <c r="E80" t="n">
        <v>11.94</v>
      </c>
      <c r="F80" t="n">
        <v>8.84</v>
      </c>
      <c r="G80" t="n">
        <v>88.37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122.59</v>
      </c>
      <c r="Q80" t="n">
        <v>446.28</v>
      </c>
      <c r="R80" t="n">
        <v>34.28</v>
      </c>
      <c r="S80" t="n">
        <v>28.73</v>
      </c>
      <c r="T80" t="n">
        <v>2113.32</v>
      </c>
      <c r="U80" t="n">
        <v>0.84</v>
      </c>
      <c r="V80" t="n">
        <v>0.92</v>
      </c>
      <c r="W80" t="n">
        <v>0.09</v>
      </c>
      <c r="X80" t="n">
        <v>0.12</v>
      </c>
      <c r="Y80" t="n">
        <v>1</v>
      </c>
      <c r="Z80" t="n">
        <v>10</v>
      </c>
      <c r="AA80" t="n">
        <v>127.3737541444431</v>
      </c>
      <c r="AB80" t="n">
        <v>174.2783897537911</v>
      </c>
      <c r="AC80" t="n">
        <v>157.6455048369941</v>
      </c>
      <c r="AD80" t="n">
        <v>127373.7541444431</v>
      </c>
      <c r="AE80" t="n">
        <v>174278.3897537911</v>
      </c>
      <c r="AF80" t="n">
        <v>6.932019393618593e-06</v>
      </c>
      <c r="AG80" t="n">
        <v>4.606481481481482</v>
      </c>
      <c r="AH80" t="n">
        <v>157645.5048369941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8.375</v>
      </c>
      <c r="E81" t="n">
        <v>11.94</v>
      </c>
      <c r="F81" t="n">
        <v>8.84</v>
      </c>
      <c r="G81" t="n">
        <v>88.42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121.31</v>
      </c>
      <c r="Q81" t="n">
        <v>446.27</v>
      </c>
      <c r="R81" t="n">
        <v>34.61</v>
      </c>
      <c r="S81" t="n">
        <v>28.73</v>
      </c>
      <c r="T81" t="n">
        <v>2277.95</v>
      </c>
      <c r="U81" t="n">
        <v>0.83</v>
      </c>
      <c r="V81" t="n">
        <v>0.92</v>
      </c>
      <c r="W81" t="n">
        <v>0.09</v>
      </c>
      <c r="X81" t="n">
        <v>0.12</v>
      </c>
      <c r="Y81" t="n">
        <v>1</v>
      </c>
      <c r="Z81" t="n">
        <v>10</v>
      </c>
      <c r="AA81" t="n">
        <v>127.0236255483841</v>
      </c>
      <c r="AB81" t="n">
        <v>173.7993283620799</v>
      </c>
      <c r="AC81" t="n">
        <v>157.2121643921408</v>
      </c>
      <c r="AD81" t="n">
        <v>127023.6255483841</v>
      </c>
      <c r="AE81" t="n">
        <v>173799.3283620799</v>
      </c>
      <c r="AF81" t="n">
        <v>6.929289046889669e-06</v>
      </c>
      <c r="AG81" t="n">
        <v>4.606481481481482</v>
      </c>
      <c r="AH81" t="n">
        <v>157212.1643921408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8.3523</v>
      </c>
      <c r="E82" t="n">
        <v>11.97</v>
      </c>
      <c r="F82" t="n">
        <v>8.869999999999999</v>
      </c>
      <c r="G82" t="n">
        <v>88.73999999999999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121.01</v>
      </c>
      <c r="Q82" t="n">
        <v>446.27</v>
      </c>
      <c r="R82" t="n">
        <v>35.72</v>
      </c>
      <c r="S82" t="n">
        <v>28.73</v>
      </c>
      <c r="T82" t="n">
        <v>2835.73</v>
      </c>
      <c r="U82" t="n">
        <v>0.8</v>
      </c>
      <c r="V82" t="n">
        <v>0.92</v>
      </c>
      <c r="W82" t="n">
        <v>0.09</v>
      </c>
      <c r="X82" t="n">
        <v>0.15</v>
      </c>
      <c r="Y82" t="n">
        <v>1</v>
      </c>
      <c r="Z82" t="n">
        <v>10</v>
      </c>
      <c r="AA82" t="n">
        <v>127.1187258706859</v>
      </c>
      <c r="AB82" t="n">
        <v>173.9294488185832</v>
      </c>
      <c r="AC82" t="n">
        <v>157.3298663349007</v>
      </c>
      <c r="AD82" t="n">
        <v>127118.7258706859</v>
      </c>
      <c r="AE82" t="n">
        <v>173929.4488185832</v>
      </c>
      <c r="AF82" t="n">
        <v>6.910507570905861e-06</v>
      </c>
      <c r="AG82" t="n">
        <v>4.618055555555555</v>
      </c>
      <c r="AH82" t="n">
        <v>157329.8663349007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8.350300000000001</v>
      </c>
      <c r="E83" t="n">
        <v>11.98</v>
      </c>
      <c r="F83" t="n">
        <v>8.880000000000001</v>
      </c>
      <c r="G83" t="n">
        <v>88.77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119.9</v>
      </c>
      <c r="Q83" t="n">
        <v>446.27</v>
      </c>
      <c r="R83" t="n">
        <v>35.81</v>
      </c>
      <c r="S83" t="n">
        <v>28.73</v>
      </c>
      <c r="T83" t="n">
        <v>2879.01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137.4889928779909</v>
      </c>
      <c r="AB83" t="n">
        <v>188.1185056418622</v>
      </c>
      <c r="AC83" t="n">
        <v>170.1647394894368</v>
      </c>
      <c r="AD83" t="n">
        <v>137488.9928779909</v>
      </c>
      <c r="AE83" t="n">
        <v>188118.5056418622</v>
      </c>
      <c r="AF83" t="n">
        <v>6.908852815312574e-06</v>
      </c>
      <c r="AG83" t="n">
        <v>4.621913580246914</v>
      </c>
      <c r="AH83" t="n">
        <v>170164.7394894368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8.418900000000001</v>
      </c>
      <c r="E84" t="n">
        <v>11.88</v>
      </c>
      <c r="F84" t="n">
        <v>8.83</v>
      </c>
      <c r="G84" t="n">
        <v>105.94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118.97</v>
      </c>
      <c r="Q84" t="n">
        <v>446.27</v>
      </c>
      <c r="R84" t="n">
        <v>34.09</v>
      </c>
      <c r="S84" t="n">
        <v>28.73</v>
      </c>
      <c r="T84" t="n">
        <v>2023.69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126.0788261534148</v>
      </c>
      <c r="AB84" t="n">
        <v>172.5066121482759</v>
      </c>
      <c r="AC84" t="n">
        <v>156.0428231994433</v>
      </c>
      <c r="AD84" t="n">
        <v>126078.8261534148</v>
      </c>
      <c r="AE84" t="n">
        <v>172506.6121482759</v>
      </c>
      <c r="AF84" t="n">
        <v>6.965610932162322e-06</v>
      </c>
      <c r="AG84" t="n">
        <v>4.583333333333334</v>
      </c>
      <c r="AH84" t="n">
        <v>156042.8231994433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8.4185</v>
      </c>
      <c r="E85" t="n">
        <v>11.88</v>
      </c>
      <c r="F85" t="n">
        <v>8.83</v>
      </c>
      <c r="G85" t="n">
        <v>105.95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119.17</v>
      </c>
      <c r="Q85" t="n">
        <v>446.3</v>
      </c>
      <c r="R85" t="n">
        <v>34.19</v>
      </c>
      <c r="S85" t="n">
        <v>28.73</v>
      </c>
      <c r="T85" t="n">
        <v>2075.15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126.1385796778344</v>
      </c>
      <c r="AB85" t="n">
        <v>172.5883695565263</v>
      </c>
      <c r="AC85" t="n">
        <v>156.1167777953974</v>
      </c>
      <c r="AD85" t="n">
        <v>126138.5796778344</v>
      </c>
      <c r="AE85" t="n">
        <v>172588.3695565262</v>
      </c>
      <c r="AF85" t="n">
        <v>6.965279981043664e-06</v>
      </c>
      <c r="AG85" t="n">
        <v>4.583333333333334</v>
      </c>
      <c r="AH85" t="n">
        <v>156116.7777953974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8.4138</v>
      </c>
      <c r="E86" t="n">
        <v>11.89</v>
      </c>
      <c r="F86" t="n">
        <v>8.84</v>
      </c>
      <c r="G86" t="n">
        <v>106.03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119.19</v>
      </c>
      <c r="Q86" t="n">
        <v>446.27</v>
      </c>
      <c r="R86" t="n">
        <v>34.37</v>
      </c>
      <c r="S86" t="n">
        <v>28.73</v>
      </c>
      <c r="T86" t="n">
        <v>2165.93</v>
      </c>
      <c r="U86" t="n">
        <v>0.84</v>
      </c>
      <c r="V86" t="n">
        <v>0.92</v>
      </c>
      <c r="W86" t="n">
        <v>0.09</v>
      </c>
      <c r="X86" t="n">
        <v>0.12</v>
      </c>
      <c r="Y86" t="n">
        <v>1</v>
      </c>
      <c r="Z86" t="n">
        <v>10</v>
      </c>
      <c r="AA86" t="n">
        <v>126.1872833701854</v>
      </c>
      <c r="AB86" t="n">
        <v>172.6550080970561</v>
      </c>
      <c r="AC86" t="n">
        <v>156.177056447147</v>
      </c>
      <c r="AD86" t="n">
        <v>126187.2833701854</v>
      </c>
      <c r="AE86" t="n">
        <v>172655.0080970561</v>
      </c>
      <c r="AF86" t="n">
        <v>6.96139130539944e-06</v>
      </c>
      <c r="AG86" t="n">
        <v>4.587191358024692</v>
      </c>
      <c r="AH86" t="n">
        <v>156177.056447147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8.4224</v>
      </c>
      <c r="E87" t="n">
        <v>11.87</v>
      </c>
      <c r="F87" t="n">
        <v>8.82</v>
      </c>
      <c r="G87" t="n">
        <v>105.88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119.1</v>
      </c>
      <c r="Q87" t="n">
        <v>446.32</v>
      </c>
      <c r="R87" t="n">
        <v>33.9</v>
      </c>
      <c r="S87" t="n">
        <v>28.73</v>
      </c>
      <c r="T87" t="n">
        <v>1930.19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126.0801572630093</v>
      </c>
      <c r="AB87" t="n">
        <v>172.5084334311476</v>
      </c>
      <c r="AC87" t="n">
        <v>156.0444706616338</v>
      </c>
      <c r="AD87" t="n">
        <v>126080.1572630093</v>
      </c>
      <c r="AE87" t="n">
        <v>172508.4334311475</v>
      </c>
      <c r="AF87" t="n">
        <v>6.968506754450572e-06</v>
      </c>
      <c r="AG87" t="n">
        <v>4.579475308641975</v>
      </c>
      <c r="AH87" t="n">
        <v>156044.4706616338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8.421799999999999</v>
      </c>
      <c r="E88" t="n">
        <v>11.87</v>
      </c>
      <c r="F88" t="n">
        <v>8.82</v>
      </c>
      <c r="G88" t="n">
        <v>105.89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119.48</v>
      </c>
      <c r="Q88" t="n">
        <v>446.28</v>
      </c>
      <c r="R88" t="n">
        <v>34</v>
      </c>
      <c r="S88" t="n">
        <v>28.73</v>
      </c>
      <c r="T88" t="n">
        <v>1981.44</v>
      </c>
      <c r="U88" t="n">
        <v>0.84</v>
      </c>
      <c r="V88" t="n">
        <v>0.92</v>
      </c>
      <c r="W88" t="n">
        <v>0.09</v>
      </c>
      <c r="X88" t="n">
        <v>0.1</v>
      </c>
      <c r="Y88" t="n">
        <v>1</v>
      </c>
      <c r="Z88" t="n">
        <v>10</v>
      </c>
      <c r="AA88" t="n">
        <v>126.1927276430722</v>
      </c>
      <c r="AB88" t="n">
        <v>172.6624571914042</v>
      </c>
      <c r="AC88" t="n">
        <v>156.1837946103853</v>
      </c>
      <c r="AD88" t="n">
        <v>126192.7276430722</v>
      </c>
      <c r="AE88" t="n">
        <v>172662.4571914042</v>
      </c>
      <c r="AF88" t="n">
        <v>6.968010327772586e-06</v>
      </c>
      <c r="AG88" t="n">
        <v>4.579475308641975</v>
      </c>
      <c r="AH88" t="n">
        <v>156183.7946103853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8.4199</v>
      </c>
      <c r="E89" t="n">
        <v>11.88</v>
      </c>
      <c r="F89" t="n">
        <v>8.83</v>
      </c>
      <c r="G89" t="n">
        <v>105.93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119.61</v>
      </c>
      <c r="Q89" t="n">
        <v>446.27</v>
      </c>
      <c r="R89" t="n">
        <v>34.03</v>
      </c>
      <c r="S89" t="n">
        <v>28.73</v>
      </c>
      <c r="T89" t="n">
        <v>1993.65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126.2569365103007</v>
      </c>
      <c r="AB89" t="n">
        <v>172.7503105962414</v>
      </c>
      <c r="AC89" t="n">
        <v>156.263263409568</v>
      </c>
      <c r="AD89" t="n">
        <v>126256.9365103007</v>
      </c>
      <c r="AE89" t="n">
        <v>172750.3105962414</v>
      </c>
      <c r="AF89" t="n">
        <v>6.966438309958965e-06</v>
      </c>
      <c r="AG89" t="n">
        <v>4.583333333333334</v>
      </c>
      <c r="AH89" t="n">
        <v>156263.263409568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8.4293</v>
      </c>
      <c r="E90" t="n">
        <v>11.86</v>
      </c>
      <c r="F90" t="n">
        <v>8.81</v>
      </c>
      <c r="G90" t="n">
        <v>105.77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119.46</v>
      </c>
      <c r="Q90" t="n">
        <v>446.27</v>
      </c>
      <c r="R90" t="n">
        <v>33.58</v>
      </c>
      <c r="S90" t="n">
        <v>28.73</v>
      </c>
      <c r="T90" t="n">
        <v>1769.35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126.1280135730046</v>
      </c>
      <c r="AB90" t="n">
        <v>172.5739125457545</v>
      </c>
      <c r="AC90" t="n">
        <v>156.1037005414433</v>
      </c>
      <c r="AD90" t="n">
        <v>126128.0135730046</v>
      </c>
      <c r="AE90" t="n">
        <v>172573.9125457545</v>
      </c>
      <c r="AF90" t="n">
        <v>6.974215661247414e-06</v>
      </c>
      <c r="AG90" t="n">
        <v>4.575617283950617</v>
      </c>
      <c r="AH90" t="n">
        <v>156103.7005414432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8.4353</v>
      </c>
      <c r="E91" t="n">
        <v>11.86</v>
      </c>
      <c r="F91" t="n">
        <v>8.81</v>
      </c>
      <c r="G91" t="n">
        <v>105.67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119.29</v>
      </c>
      <c r="Q91" t="n">
        <v>446.27</v>
      </c>
      <c r="R91" t="n">
        <v>33.33</v>
      </c>
      <c r="S91" t="n">
        <v>28.73</v>
      </c>
      <c r="T91" t="n">
        <v>1645.46</v>
      </c>
      <c r="U91" t="n">
        <v>0.86</v>
      </c>
      <c r="V91" t="n">
        <v>0.92</v>
      </c>
      <c r="W91" t="n">
        <v>0.09</v>
      </c>
      <c r="X91" t="n">
        <v>0.09</v>
      </c>
      <c r="Y91" t="n">
        <v>1</v>
      </c>
      <c r="Z91" t="n">
        <v>10</v>
      </c>
      <c r="AA91" t="n">
        <v>126.0449049400807</v>
      </c>
      <c r="AB91" t="n">
        <v>172.4601996476939</v>
      </c>
      <c r="AC91" t="n">
        <v>156.0008402427765</v>
      </c>
      <c r="AD91" t="n">
        <v>126044.9049400807</v>
      </c>
      <c r="AE91" t="n">
        <v>172460.199647694</v>
      </c>
      <c r="AF91" t="n">
        <v>6.979179928027275e-06</v>
      </c>
      <c r="AG91" t="n">
        <v>4.575617283950617</v>
      </c>
      <c r="AH91" t="n">
        <v>156000.8402427765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8.4307</v>
      </c>
      <c r="E92" t="n">
        <v>11.86</v>
      </c>
      <c r="F92" t="n">
        <v>8.81</v>
      </c>
      <c r="G92" t="n">
        <v>105.74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119.43</v>
      </c>
      <c r="Q92" t="n">
        <v>446.27</v>
      </c>
      <c r="R92" t="n">
        <v>33.55</v>
      </c>
      <c r="S92" t="n">
        <v>28.73</v>
      </c>
      <c r="T92" t="n">
        <v>1755.6</v>
      </c>
      <c r="U92" t="n">
        <v>0.86</v>
      </c>
      <c r="V92" t="n">
        <v>0.92</v>
      </c>
      <c r="W92" t="n">
        <v>0.09</v>
      </c>
      <c r="X92" t="n">
        <v>0.09</v>
      </c>
      <c r="Y92" t="n">
        <v>1</v>
      </c>
      <c r="Z92" t="n">
        <v>10</v>
      </c>
      <c r="AA92" t="n">
        <v>126.1113842074476</v>
      </c>
      <c r="AB92" t="n">
        <v>172.5511595141636</v>
      </c>
      <c r="AC92" t="n">
        <v>156.0831190272532</v>
      </c>
      <c r="AD92" t="n">
        <v>126111.3842074476</v>
      </c>
      <c r="AE92" t="n">
        <v>172551.1595141636</v>
      </c>
      <c r="AF92" t="n">
        <v>6.975373990162715e-06</v>
      </c>
      <c r="AG92" t="n">
        <v>4.575617283950617</v>
      </c>
      <c r="AH92" t="n">
        <v>156083.1190272532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8.424200000000001</v>
      </c>
      <c r="E93" t="n">
        <v>11.87</v>
      </c>
      <c r="F93" t="n">
        <v>8.82</v>
      </c>
      <c r="G93" t="n">
        <v>105.85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119.51</v>
      </c>
      <c r="Q93" t="n">
        <v>446.27</v>
      </c>
      <c r="R93" t="n">
        <v>33.89</v>
      </c>
      <c r="S93" t="n">
        <v>28.73</v>
      </c>
      <c r="T93" t="n">
        <v>1923.96</v>
      </c>
      <c r="U93" t="n">
        <v>0.85</v>
      </c>
      <c r="V93" t="n">
        <v>0.92</v>
      </c>
      <c r="W93" t="n">
        <v>0.09</v>
      </c>
      <c r="X93" t="n">
        <v>0.1</v>
      </c>
      <c r="Y93" t="n">
        <v>1</v>
      </c>
      <c r="Z93" t="n">
        <v>10</v>
      </c>
      <c r="AA93" t="n">
        <v>126.1875584536423</v>
      </c>
      <c r="AB93" t="n">
        <v>172.6553844783776</v>
      </c>
      <c r="AC93" t="n">
        <v>156.1773969071634</v>
      </c>
      <c r="AD93" t="n">
        <v>126187.5584536423</v>
      </c>
      <c r="AE93" t="n">
        <v>172655.3844783776</v>
      </c>
      <c r="AF93" t="n">
        <v>6.969996034484532e-06</v>
      </c>
      <c r="AG93" t="n">
        <v>4.579475308641975</v>
      </c>
      <c r="AH93" t="n">
        <v>156177.3969071634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8.414999999999999</v>
      </c>
      <c r="E94" t="n">
        <v>11.88</v>
      </c>
      <c r="F94" t="n">
        <v>8.83</v>
      </c>
      <c r="G94" t="n">
        <v>106.01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1</v>
      </c>
      <c r="N94" t="n">
        <v>84.23999999999999</v>
      </c>
      <c r="O94" t="n">
        <v>36917.19</v>
      </c>
      <c r="P94" t="n">
        <v>119.62</v>
      </c>
      <c r="Q94" t="n">
        <v>446.27</v>
      </c>
      <c r="R94" t="n">
        <v>34.3</v>
      </c>
      <c r="S94" t="n">
        <v>28.73</v>
      </c>
      <c r="T94" t="n">
        <v>2132.14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126.2880179495354</v>
      </c>
      <c r="AB94" t="n">
        <v>172.7928375926187</v>
      </c>
      <c r="AC94" t="n">
        <v>156.301731689098</v>
      </c>
      <c r="AD94" t="n">
        <v>126288.0179495354</v>
      </c>
      <c r="AE94" t="n">
        <v>172792.8375926187</v>
      </c>
      <c r="AF94" t="n">
        <v>6.962384158755411e-06</v>
      </c>
      <c r="AG94" t="n">
        <v>4.583333333333334</v>
      </c>
      <c r="AH94" t="n">
        <v>156301.731689098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8.415100000000001</v>
      </c>
      <c r="E95" t="n">
        <v>11.88</v>
      </c>
      <c r="F95" t="n">
        <v>8.83</v>
      </c>
      <c r="G95" t="n">
        <v>106.01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119.91</v>
      </c>
      <c r="Q95" t="n">
        <v>446.29</v>
      </c>
      <c r="R95" t="n">
        <v>34.3</v>
      </c>
      <c r="S95" t="n">
        <v>28.73</v>
      </c>
      <c r="T95" t="n">
        <v>2130.31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126.3707930472957</v>
      </c>
      <c r="AB95" t="n">
        <v>172.9060941331539</v>
      </c>
      <c r="AC95" t="n">
        <v>156.404179184361</v>
      </c>
      <c r="AD95" t="n">
        <v>126370.7930472957</v>
      </c>
      <c r="AE95" t="n">
        <v>172906.0941331538</v>
      </c>
      <c r="AF95" t="n">
        <v>6.962466896535076e-06</v>
      </c>
      <c r="AG95" t="n">
        <v>4.583333333333334</v>
      </c>
      <c r="AH95" t="n">
        <v>156404.179184361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8.414199999999999</v>
      </c>
      <c r="E96" t="n">
        <v>11.88</v>
      </c>
      <c r="F96" t="n">
        <v>8.84</v>
      </c>
      <c r="G96" t="n">
        <v>106.02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0</v>
      </c>
      <c r="N96" t="n">
        <v>84.78</v>
      </c>
      <c r="O96" t="n">
        <v>37045.99</v>
      </c>
      <c r="P96" t="n">
        <v>119.91</v>
      </c>
      <c r="Q96" t="n">
        <v>446.27</v>
      </c>
      <c r="R96" t="n">
        <v>34.25</v>
      </c>
      <c r="S96" t="n">
        <v>28.73</v>
      </c>
      <c r="T96" t="n">
        <v>2107.27</v>
      </c>
      <c r="U96" t="n">
        <v>0.84</v>
      </c>
      <c r="V96" t="n">
        <v>0.92</v>
      </c>
      <c r="W96" t="n">
        <v>0.09</v>
      </c>
      <c r="X96" t="n">
        <v>0.12</v>
      </c>
      <c r="Y96" t="n">
        <v>1</v>
      </c>
      <c r="Z96" t="n">
        <v>10</v>
      </c>
      <c r="AA96" t="n">
        <v>126.3919466731269</v>
      </c>
      <c r="AB96" t="n">
        <v>172.9350374572482</v>
      </c>
      <c r="AC96" t="n">
        <v>156.4303601982261</v>
      </c>
      <c r="AD96" t="n">
        <v>126391.9466731269</v>
      </c>
      <c r="AE96" t="n">
        <v>172935.0374572482</v>
      </c>
      <c r="AF96" t="n">
        <v>6.961722256518096e-06</v>
      </c>
      <c r="AG96" t="n">
        <v>4.583333333333334</v>
      </c>
      <c r="AH96" t="n">
        <v>156430.3601982261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11.62</v>
      </c>
      <c r="G2" t="n">
        <v>7.04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135.29</v>
      </c>
      <c r="Q2" t="n">
        <v>446.35</v>
      </c>
      <c r="R2" t="n">
        <v>125.35</v>
      </c>
      <c r="S2" t="n">
        <v>28.73</v>
      </c>
      <c r="T2" t="n">
        <v>47185.35</v>
      </c>
      <c r="U2" t="n">
        <v>0.23</v>
      </c>
      <c r="V2" t="n">
        <v>0.7</v>
      </c>
      <c r="W2" t="n">
        <v>0.24</v>
      </c>
      <c r="X2" t="n">
        <v>2.9</v>
      </c>
      <c r="Y2" t="n">
        <v>1</v>
      </c>
      <c r="Z2" t="n">
        <v>10</v>
      </c>
      <c r="AA2" t="n">
        <v>178.6915466970771</v>
      </c>
      <c r="AB2" t="n">
        <v>244.4936575054933</v>
      </c>
      <c r="AC2" t="n">
        <v>221.1595259822434</v>
      </c>
      <c r="AD2" t="n">
        <v>178691.5466970771</v>
      </c>
      <c r="AE2" t="n">
        <v>244493.6575054933</v>
      </c>
      <c r="AF2" t="n">
        <v>5.652004120233028e-06</v>
      </c>
      <c r="AG2" t="n">
        <v>6.527777777777779</v>
      </c>
      <c r="AH2" t="n">
        <v>221159.5259822434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6.4921</v>
      </c>
      <c r="E3" t="n">
        <v>15.4</v>
      </c>
      <c r="F3" t="n">
        <v>10.87</v>
      </c>
      <c r="G3" t="n">
        <v>8.81</v>
      </c>
      <c r="H3" t="n">
        <v>0.15</v>
      </c>
      <c r="I3" t="n">
        <v>74</v>
      </c>
      <c r="J3" t="n">
        <v>150.78</v>
      </c>
      <c r="K3" t="n">
        <v>49.1</v>
      </c>
      <c r="L3" t="n">
        <v>1.25</v>
      </c>
      <c r="M3" t="n">
        <v>72</v>
      </c>
      <c r="N3" t="n">
        <v>25.44</v>
      </c>
      <c r="O3" t="n">
        <v>18830.65</v>
      </c>
      <c r="P3" t="n">
        <v>125.8</v>
      </c>
      <c r="Q3" t="n">
        <v>446.38</v>
      </c>
      <c r="R3" t="n">
        <v>100.71</v>
      </c>
      <c r="S3" t="n">
        <v>28.73</v>
      </c>
      <c r="T3" t="n">
        <v>34991.69</v>
      </c>
      <c r="U3" t="n">
        <v>0.29</v>
      </c>
      <c r="V3" t="n">
        <v>0.75</v>
      </c>
      <c r="W3" t="n">
        <v>0.2</v>
      </c>
      <c r="X3" t="n">
        <v>2.14</v>
      </c>
      <c r="Y3" t="n">
        <v>1</v>
      </c>
      <c r="Z3" t="n">
        <v>10</v>
      </c>
      <c r="AA3" t="n">
        <v>166.7023588527259</v>
      </c>
      <c r="AB3" t="n">
        <v>228.0895217712223</v>
      </c>
      <c r="AC3" t="n">
        <v>206.3209779390969</v>
      </c>
      <c r="AD3" t="n">
        <v>166702.3588527259</v>
      </c>
      <c r="AE3" t="n">
        <v>228089.5217712223</v>
      </c>
      <c r="AF3" t="n">
        <v>6.209428519277213e-06</v>
      </c>
      <c r="AG3" t="n">
        <v>5.941358024691358</v>
      </c>
      <c r="AH3" t="n">
        <v>206320.9779390969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6.9069</v>
      </c>
      <c r="E4" t="n">
        <v>14.48</v>
      </c>
      <c r="F4" t="n">
        <v>10.4</v>
      </c>
      <c r="G4" t="n">
        <v>10.58</v>
      </c>
      <c r="H4" t="n">
        <v>0.18</v>
      </c>
      <c r="I4" t="n">
        <v>59</v>
      </c>
      <c r="J4" t="n">
        <v>151.13</v>
      </c>
      <c r="K4" t="n">
        <v>49.1</v>
      </c>
      <c r="L4" t="n">
        <v>1.5</v>
      </c>
      <c r="M4" t="n">
        <v>57</v>
      </c>
      <c r="N4" t="n">
        <v>25.54</v>
      </c>
      <c r="O4" t="n">
        <v>18873.58</v>
      </c>
      <c r="P4" t="n">
        <v>119.8</v>
      </c>
      <c r="Q4" t="n">
        <v>446.37</v>
      </c>
      <c r="R4" t="n">
        <v>85.55</v>
      </c>
      <c r="S4" t="n">
        <v>28.73</v>
      </c>
      <c r="T4" t="n">
        <v>27483.29</v>
      </c>
      <c r="U4" t="n">
        <v>0.34</v>
      </c>
      <c r="V4" t="n">
        <v>0.78</v>
      </c>
      <c r="W4" t="n">
        <v>0.17</v>
      </c>
      <c r="X4" t="n">
        <v>1.68</v>
      </c>
      <c r="Y4" t="n">
        <v>1</v>
      </c>
      <c r="Z4" t="n">
        <v>10</v>
      </c>
      <c r="AA4" t="n">
        <v>150.1414877181566</v>
      </c>
      <c r="AB4" t="n">
        <v>205.4302072708456</v>
      </c>
      <c r="AC4" t="n">
        <v>185.8242366120814</v>
      </c>
      <c r="AD4" t="n">
        <v>150141.4877181566</v>
      </c>
      <c r="AE4" t="n">
        <v>205430.2072708456</v>
      </c>
      <c r="AF4" t="n">
        <v>6.606167779269541e-06</v>
      </c>
      <c r="AG4" t="n">
        <v>5.58641975308642</v>
      </c>
      <c r="AH4" t="n">
        <v>185824.2366120814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7.213</v>
      </c>
      <c r="E5" t="n">
        <v>13.86</v>
      </c>
      <c r="F5" t="n">
        <v>10.09</v>
      </c>
      <c r="G5" t="n">
        <v>12.36</v>
      </c>
      <c r="H5" t="n">
        <v>0.2</v>
      </c>
      <c r="I5" t="n">
        <v>49</v>
      </c>
      <c r="J5" t="n">
        <v>151.48</v>
      </c>
      <c r="K5" t="n">
        <v>49.1</v>
      </c>
      <c r="L5" t="n">
        <v>1.75</v>
      </c>
      <c r="M5" t="n">
        <v>47</v>
      </c>
      <c r="N5" t="n">
        <v>25.64</v>
      </c>
      <c r="O5" t="n">
        <v>18916.54</v>
      </c>
      <c r="P5" t="n">
        <v>115.58</v>
      </c>
      <c r="Q5" t="n">
        <v>446.39</v>
      </c>
      <c r="R5" t="n">
        <v>75.23</v>
      </c>
      <c r="S5" t="n">
        <v>28.73</v>
      </c>
      <c r="T5" t="n">
        <v>22374.7</v>
      </c>
      <c r="U5" t="n">
        <v>0.38</v>
      </c>
      <c r="V5" t="n">
        <v>0.8100000000000001</v>
      </c>
      <c r="W5" t="n">
        <v>0.16</v>
      </c>
      <c r="X5" t="n">
        <v>1.37</v>
      </c>
      <c r="Y5" t="n">
        <v>1</v>
      </c>
      <c r="Z5" t="n">
        <v>10</v>
      </c>
      <c r="AA5" t="n">
        <v>145.6258755192715</v>
      </c>
      <c r="AB5" t="n">
        <v>199.2517474455837</v>
      </c>
      <c r="AC5" t="n">
        <v>180.2354403210176</v>
      </c>
      <c r="AD5" t="n">
        <v>145625.8755192715</v>
      </c>
      <c r="AE5" t="n">
        <v>199251.7474455837</v>
      </c>
      <c r="AF5" t="n">
        <v>6.898939928458672e-06</v>
      </c>
      <c r="AG5" t="n">
        <v>5.347222222222222</v>
      </c>
      <c r="AH5" t="n">
        <v>180235.4403210176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7.4322</v>
      </c>
      <c r="E6" t="n">
        <v>13.46</v>
      </c>
      <c r="F6" t="n">
        <v>9.9</v>
      </c>
      <c r="G6" t="n">
        <v>14.14</v>
      </c>
      <c r="H6" t="n">
        <v>0.23</v>
      </c>
      <c r="I6" t="n">
        <v>42</v>
      </c>
      <c r="J6" t="n">
        <v>151.83</v>
      </c>
      <c r="K6" t="n">
        <v>49.1</v>
      </c>
      <c r="L6" t="n">
        <v>2</v>
      </c>
      <c r="M6" t="n">
        <v>40</v>
      </c>
      <c r="N6" t="n">
        <v>25.73</v>
      </c>
      <c r="O6" t="n">
        <v>18959.54</v>
      </c>
      <c r="P6" t="n">
        <v>112.65</v>
      </c>
      <c r="Q6" t="n">
        <v>446.32</v>
      </c>
      <c r="R6" t="n">
        <v>68.81</v>
      </c>
      <c r="S6" t="n">
        <v>28.73</v>
      </c>
      <c r="T6" t="n">
        <v>19200.23</v>
      </c>
      <c r="U6" t="n">
        <v>0.42</v>
      </c>
      <c r="V6" t="n">
        <v>0.82</v>
      </c>
      <c r="W6" t="n">
        <v>0.15</v>
      </c>
      <c r="X6" t="n">
        <v>1.17</v>
      </c>
      <c r="Y6" t="n">
        <v>1</v>
      </c>
      <c r="Z6" t="n">
        <v>10</v>
      </c>
      <c r="AA6" t="n">
        <v>132.9790215916617</v>
      </c>
      <c r="AB6" t="n">
        <v>181.9477639620188</v>
      </c>
      <c r="AC6" t="n">
        <v>164.5829247348253</v>
      </c>
      <c r="AD6" t="n">
        <v>132979.0215916617</v>
      </c>
      <c r="AE6" t="n">
        <v>181947.7639620188</v>
      </c>
      <c r="AF6" t="n">
        <v>7.108595776554906e-06</v>
      </c>
      <c r="AG6" t="n">
        <v>5.192901234567902</v>
      </c>
      <c r="AH6" t="n">
        <v>164582.9247348253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7.6034</v>
      </c>
      <c r="E7" t="n">
        <v>13.15</v>
      </c>
      <c r="F7" t="n">
        <v>9.74</v>
      </c>
      <c r="G7" t="n">
        <v>15.8</v>
      </c>
      <c r="H7" t="n">
        <v>0.26</v>
      </c>
      <c r="I7" t="n">
        <v>37</v>
      </c>
      <c r="J7" t="n">
        <v>152.18</v>
      </c>
      <c r="K7" t="n">
        <v>49.1</v>
      </c>
      <c r="L7" t="n">
        <v>2.25</v>
      </c>
      <c r="M7" t="n">
        <v>35</v>
      </c>
      <c r="N7" t="n">
        <v>25.83</v>
      </c>
      <c r="O7" t="n">
        <v>19002.56</v>
      </c>
      <c r="P7" t="n">
        <v>110.41</v>
      </c>
      <c r="Q7" t="n">
        <v>446.31</v>
      </c>
      <c r="R7" t="n">
        <v>64.05</v>
      </c>
      <c r="S7" t="n">
        <v>28.73</v>
      </c>
      <c r="T7" t="n">
        <v>16843.23</v>
      </c>
      <c r="U7" t="n">
        <v>0.45</v>
      </c>
      <c r="V7" t="n">
        <v>0.84</v>
      </c>
      <c r="W7" t="n">
        <v>0.14</v>
      </c>
      <c r="X7" t="n">
        <v>1.02</v>
      </c>
      <c r="Y7" t="n">
        <v>1</v>
      </c>
      <c r="Z7" t="n">
        <v>10</v>
      </c>
      <c r="AA7" t="n">
        <v>130.892051821646</v>
      </c>
      <c r="AB7" t="n">
        <v>179.0922798520766</v>
      </c>
      <c r="AC7" t="n">
        <v>161.9999640206379</v>
      </c>
      <c r="AD7" t="n">
        <v>130892.051821646</v>
      </c>
      <c r="AE7" t="n">
        <v>179092.2798520766</v>
      </c>
      <c r="AF7" t="n">
        <v>7.272341584922038e-06</v>
      </c>
      <c r="AG7" t="n">
        <v>5.073302469135802</v>
      </c>
      <c r="AH7" t="n">
        <v>161999.9640206379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7.7873</v>
      </c>
      <c r="E8" t="n">
        <v>12.84</v>
      </c>
      <c r="F8" t="n">
        <v>9.59</v>
      </c>
      <c r="G8" t="n">
        <v>17.98</v>
      </c>
      <c r="H8" t="n">
        <v>0.29</v>
      </c>
      <c r="I8" t="n">
        <v>32</v>
      </c>
      <c r="J8" t="n">
        <v>152.53</v>
      </c>
      <c r="K8" t="n">
        <v>49.1</v>
      </c>
      <c r="L8" t="n">
        <v>2.5</v>
      </c>
      <c r="M8" t="n">
        <v>30</v>
      </c>
      <c r="N8" t="n">
        <v>25.93</v>
      </c>
      <c r="O8" t="n">
        <v>19045.63</v>
      </c>
      <c r="P8" t="n">
        <v>107.9</v>
      </c>
      <c r="Q8" t="n">
        <v>446.3</v>
      </c>
      <c r="R8" t="n">
        <v>58.76</v>
      </c>
      <c r="S8" t="n">
        <v>28.73</v>
      </c>
      <c r="T8" t="n">
        <v>14226.72</v>
      </c>
      <c r="U8" t="n">
        <v>0.49</v>
      </c>
      <c r="V8" t="n">
        <v>0.85</v>
      </c>
      <c r="W8" t="n">
        <v>0.13</v>
      </c>
      <c r="X8" t="n">
        <v>0.87</v>
      </c>
      <c r="Y8" t="n">
        <v>1</v>
      </c>
      <c r="Z8" t="n">
        <v>10</v>
      </c>
      <c r="AA8" t="n">
        <v>128.5798588155866</v>
      </c>
      <c r="AB8" t="n">
        <v>175.9286353744316</v>
      </c>
      <c r="AC8" t="n">
        <v>159.1382533317355</v>
      </c>
      <c r="AD8" t="n">
        <v>128579.8588155866</v>
      </c>
      <c r="AE8" t="n">
        <v>175928.6353744316</v>
      </c>
      <c r="AF8" t="n">
        <v>7.448234424634161e-06</v>
      </c>
      <c r="AG8" t="n">
        <v>4.953703703703704</v>
      </c>
      <c r="AH8" t="n">
        <v>159138.2533317355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7.9192</v>
      </c>
      <c r="E9" t="n">
        <v>12.63</v>
      </c>
      <c r="F9" t="n">
        <v>9.460000000000001</v>
      </c>
      <c r="G9" t="n">
        <v>19.58</v>
      </c>
      <c r="H9" t="n">
        <v>0.32</v>
      </c>
      <c r="I9" t="n">
        <v>29</v>
      </c>
      <c r="J9" t="n">
        <v>152.88</v>
      </c>
      <c r="K9" t="n">
        <v>49.1</v>
      </c>
      <c r="L9" t="n">
        <v>2.75</v>
      </c>
      <c r="M9" t="n">
        <v>27</v>
      </c>
      <c r="N9" t="n">
        <v>26.03</v>
      </c>
      <c r="O9" t="n">
        <v>19088.72</v>
      </c>
      <c r="P9" t="n">
        <v>106.02</v>
      </c>
      <c r="Q9" t="n">
        <v>446.32</v>
      </c>
      <c r="R9" t="n">
        <v>54.57</v>
      </c>
      <c r="S9" t="n">
        <v>28.73</v>
      </c>
      <c r="T9" t="n">
        <v>12144.08</v>
      </c>
      <c r="U9" t="n">
        <v>0.53</v>
      </c>
      <c r="V9" t="n">
        <v>0.86</v>
      </c>
      <c r="W9" t="n">
        <v>0.13</v>
      </c>
      <c r="X9" t="n">
        <v>0.74</v>
      </c>
      <c r="Y9" t="n">
        <v>1</v>
      </c>
      <c r="Z9" t="n">
        <v>10</v>
      </c>
      <c r="AA9" t="n">
        <v>127.0502776814062</v>
      </c>
      <c r="AB9" t="n">
        <v>173.8357949862898</v>
      </c>
      <c r="AC9" t="n">
        <v>157.2451506929173</v>
      </c>
      <c r="AD9" t="n">
        <v>127050.2776814062</v>
      </c>
      <c r="AE9" t="n">
        <v>173835.7949862898</v>
      </c>
      <c r="AF9" t="n">
        <v>7.574391387973092e-06</v>
      </c>
      <c r="AG9" t="n">
        <v>4.872685185185186</v>
      </c>
      <c r="AH9" t="n">
        <v>157245.1506929173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8.032999999999999</v>
      </c>
      <c r="E10" t="n">
        <v>12.45</v>
      </c>
      <c r="F10" t="n">
        <v>9.380000000000001</v>
      </c>
      <c r="G10" t="n">
        <v>21.64</v>
      </c>
      <c r="H10" t="n">
        <v>0.35</v>
      </c>
      <c r="I10" t="n">
        <v>26</v>
      </c>
      <c r="J10" t="n">
        <v>153.23</v>
      </c>
      <c r="K10" t="n">
        <v>49.1</v>
      </c>
      <c r="L10" t="n">
        <v>3</v>
      </c>
      <c r="M10" t="n">
        <v>24</v>
      </c>
      <c r="N10" t="n">
        <v>26.13</v>
      </c>
      <c r="O10" t="n">
        <v>19131.85</v>
      </c>
      <c r="P10" t="n">
        <v>104.22</v>
      </c>
      <c r="Q10" t="n">
        <v>446.33</v>
      </c>
      <c r="R10" t="n">
        <v>52.46</v>
      </c>
      <c r="S10" t="n">
        <v>28.73</v>
      </c>
      <c r="T10" t="n">
        <v>11103.22</v>
      </c>
      <c r="U10" t="n">
        <v>0.55</v>
      </c>
      <c r="V10" t="n">
        <v>0.87</v>
      </c>
      <c r="W10" t="n">
        <v>0.11</v>
      </c>
      <c r="X10" t="n">
        <v>0.66</v>
      </c>
      <c r="Y10" t="n">
        <v>1</v>
      </c>
      <c r="Z10" t="n">
        <v>10</v>
      </c>
      <c r="AA10" t="n">
        <v>125.7604353304465</v>
      </c>
      <c r="AB10" t="n">
        <v>172.0709757778793</v>
      </c>
      <c r="AC10" t="n">
        <v>155.6487633528176</v>
      </c>
      <c r="AD10" t="n">
        <v>125760.4353304465</v>
      </c>
      <c r="AE10" t="n">
        <v>172070.9757778793</v>
      </c>
      <c r="AF10" t="n">
        <v>7.683236440497504e-06</v>
      </c>
      <c r="AG10" t="n">
        <v>4.80324074074074</v>
      </c>
      <c r="AH10" t="n">
        <v>155648.7633528176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8.0465</v>
      </c>
      <c r="E11" t="n">
        <v>12.43</v>
      </c>
      <c r="F11" t="n">
        <v>9.42</v>
      </c>
      <c r="G11" t="n">
        <v>23.55</v>
      </c>
      <c r="H11" t="n">
        <v>0.37</v>
      </c>
      <c r="I11" t="n">
        <v>24</v>
      </c>
      <c r="J11" t="n">
        <v>153.58</v>
      </c>
      <c r="K11" t="n">
        <v>49.1</v>
      </c>
      <c r="L11" t="n">
        <v>3.25</v>
      </c>
      <c r="M11" t="n">
        <v>22</v>
      </c>
      <c r="N11" t="n">
        <v>26.23</v>
      </c>
      <c r="O11" t="n">
        <v>19175.02</v>
      </c>
      <c r="P11" t="n">
        <v>104.06</v>
      </c>
      <c r="Q11" t="n">
        <v>446.31</v>
      </c>
      <c r="R11" t="n">
        <v>53.37</v>
      </c>
      <c r="S11" t="n">
        <v>28.73</v>
      </c>
      <c r="T11" t="n">
        <v>11568.03</v>
      </c>
      <c r="U11" t="n">
        <v>0.54</v>
      </c>
      <c r="V11" t="n">
        <v>0.86</v>
      </c>
      <c r="W11" t="n">
        <v>0.12</v>
      </c>
      <c r="X11" t="n">
        <v>0.7</v>
      </c>
      <c r="Y11" t="n">
        <v>1</v>
      </c>
      <c r="Z11" t="n">
        <v>10</v>
      </c>
      <c r="AA11" t="n">
        <v>125.6920952470545</v>
      </c>
      <c r="AB11" t="n">
        <v>171.9774698608306</v>
      </c>
      <c r="AC11" t="n">
        <v>155.5641815092557</v>
      </c>
      <c r="AD11" t="n">
        <v>125692.0952470545</v>
      </c>
      <c r="AE11" t="n">
        <v>171977.4698608306</v>
      </c>
      <c r="AF11" t="n">
        <v>7.696148639171316e-06</v>
      </c>
      <c r="AG11" t="n">
        <v>4.795524691358025</v>
      </c>
      <c r="AH11" t="n">
        <v>155564.1815092557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8.0939</v>
      </c>
      <c r="E12" t="n">
        <v>12.36</v>
      </c>
      <c r="F12" t="n">
        <v>9.380000000000001</v>
      </c>
      <c r="G12" t="n">
        <v>24.46</v>
      </c>
      <c r="H12" t="n">
        <v>0.4</v>
      </c>
      <c r="I12" t="n">
        <v>23</v>
      </c>
      <c r="J12" t="n">
        <v>153.93</v>
      </c>
      <c r="K12" t="n">
        <v>49.1</v>
      </c>
      <c r="L12" t="n">
        <v>3.5</v>
      </c>
      <c r="M12" t="n">
        <v>21</v>
      </c>
      <c r="N12" t="n">
        <v>26.33</v>
      </c>
      <c r="O12" t="n">
        <v>19218.22</v>
      </c>
      <c r="P12" t="n">
        <v>103.19</v>
      </c>
      <c r="Q12" t="n">
        <v>446.3</v>
      </c>
      <c r="R12" t="n">
        <v>52.05</v>
      </c>
      <c r="S12" t="n">
        <v>28.73</v>
      </c>
      <c r="T12" t="n">
        <v>10912.62</v>
      </c>
      <c r="U12" t="n">
        <v>0.55</v>
      </c>
      <c r="V12" t="n">
        <v>0.87</v>
      </c>
      <c r="W12" t="n">
        <v>0.12</v>
      </c>
      <c r="X12" t="n">
        <v>0.65</v>
      </c>
      <c r="Y12" t="n">
        <v>1</v>
      </c>
      <c r="Z12" t="n">
        <v>10</v>
      </c>
      <c r="AA12" t="n">
        <v>125.1220327349415</v>
      </c>
      <c r="AB12" t="n">
        <v>171.1974851823749</v>
      </c>
      <c r="AC12" t="n">
        <v>154.8586374737962</v>
      </c>
      <c r="AD12" t="n">
        <v>125122.0327349415</v>
      </c>
      <c r="AE12" t="n">
        <v>171197.4851823749</v>
      </c>
      <c r="AF12" t="n">
        <v>7.741484803403805e-06</v>
      </c>
      <c r="AG12" t="n">
        <v>4.768518518518518</v>
      </c>
      <c r="AH12" t="n">
        <v>154858.6374737962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8.1813</v>
      </c>
      <c r="E13" t="n">
        <v>12.22</v>
      </c>
      <c r="F13" t="n">
        <v>9.300000000000001</v>
      </c>
      <c r="G13" t="n">
        <v>26.59</v>
      </c>
      <c r="H13" t="n">
        <v>0.43</v>
      </c>
      <c r="I13" t="n">
        <v>21</v>
      </c>
      <c r="J13" t="n">
        <v>154.28</v>
      </c>
      <c r="K13" t="n">
        <v>49.1</v>
      </c>
      <c r="L13" t="n">
        <v>3.75</v>
      </c>
      <c r="M13" t="n">
        <v>19</v>
      </c>
      <c r="N13" t="n">
        <v>26.43</v>
      </c>
      <c r="O13" t="n">
        <v>19261.45</v>
      </c>
      <c r="P13" t="n">
        <v>101.84</v>
      </c>
      <c r="Q13" t="n">
        <v>446.31</v>
      </c>
      <c r="R13" t="n">
        <v>49.67</v>
      </c>
      <c r="S13" t="n">
        <v>28.73</v>
      </c>
      <c r="T13" t="n">
        <v>9737.1</v>
      </c>
      <c r="U13" t="n">
        <v>0.58</v>
      </c>
      <c r="V13" t="n">
        <v>0.88</v>
      </c>
      <c r="W13" t="n">
        <v>0.11</v>
      </c>
      <c r="X13" t="n">
        <v>0.58</v>
      </c>
      <c r="Y13" t="n">
        <v>1</v>
      </c>
      <c r="Z13" t="n">
        <v>10</v>
      </c>
      <c r="AA13" t="n">
        <v>124.1551558595744</v>
      </c>
      <c r="AB13" t="n">
        <v>169.8745615859011</v>
      </c>
      <c r="AC13" t="n">
        <v>153.6619718486345</v>
      </c>
      <c r="AD13" t="n">
        <v>124155.1558595744</v>
      </c>
      <c r="AE13" t="n">
        <v>169874.5615859011</v>
      </c>
      <c r="AF13" t="n">
        <v>7.825079334077211e-06</v>
      </c>
      <c r="AG13" t="n">
        <v>4.714506172839506</v>
      </c>
      <c r="AH13" t="n">
        <v>153661.9718486345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8.2226</v>
      </c>
      <c r="E14" t="n">
        <v>12.16</v>
      </c>
      <c r="F14" t="n">
        <v>9.27</v>
      </c>
      <c r="G14" t="n">
        <v>27.82</v>
      </c>
      <c r="H14" t="n">
        <v>0.46</v>
      </c>
      <c r="I14" t="n">
        <v>20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101.02</v>
      </c>
      <c r="Q14" t="n">
        <v>446.29</v>
      </c>
      <c r="R14" t="n">
        <v>48.71</v>
      </c>
      <c r="S14" t="n">
        <v>28.73</v>
      </c>
      <c r="T14" t="n">
        <v>9261.120000000001</v>
      </c>
      <c r="U14" t="n">
        <v>0.59</v>
      </c>
      <c r="V14" t="n">
        <v>0.88</v>
      </c>
      <c r="W14" t="n">
        <v>0.11</v>
      </c>
      <c r="X14" t="n">
        <v>0.55</v>
      </c>
      <c r="Y14" t="n">
        <v>1</v>
      </c>
      <c r="Z14" t="n">
        <v>10</v>
      </c>
      <c r="AA14" t="n">
        <v>123.6620717999119</v>
      </c>
      <c r="AB14" t="n">
        <v>169.1999022221377</v>
      </c>
      <c r="AC14" t="n">
        <v>153.0517010276581</v>
      </c>
      <c r="AD14" t="n">
        <v>123662.0717999119</v>
      </c>
      <c r="AE14" t="n">
        <v>169199.9022221377</v>
      </c>
      <c r="AF14" t="n">
        <v>7.86458109742746e-06</v>
      </c>
      <c r="AG14" t="n">
        <v>4.691358024691358</v>
      </c>
      <c r="AH14" t="n">
        <v>153051.7010276581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8.304500000000001</v>
      </c>
      <c r="E15" t="n">
        <v>12.04</v>
      </c>
      <c r="F15" t="n">
        <v>9.220000000000001</v>
      </c>
      <c r="G15" t="n">
        <v>30.72</v>
      </c>
      <c r="H15" t="n">
        <v>0.49</v>
      </c>
      <c r="I15" t="n">
        <v>18</v>
      </c>
      <c r="J15" t="n">
        <v>154.98</v>
      </c>
      <c r="K15" t="n">
        <v>49.1</v>
      </c>
      <c r="L15" t="n">
        <v>4.25</v>
      </c>
      <c r="M15" t="n">
        <v>16</v>
      </c>
      <c r="N15" t="n">
        <v>26.63</v>
      </c>
      <c r="O15" t="n">
        <v>19348.03</v>
      </c>
      <c r="P15" t="n">
        <v>99.48</v>
      </c>
      <c r="Q15" t="n">
        <v>446.31</v>
      </c>
      <c r="R15" t="n">
        <v>46.67</v>
      </c>
      <c r="S15" t="n">
        <v>28.73</v>
      </c>
      <c r="T15" t="n">
        <v>8248.469999999999</v>
      </c>
      <c r="U15" t="n">
        <v>0.62</v>
      </c>
      <c r="V15" t="n">
        <v>0.88</v>
      </c>
      <c r="W15" t="n">
        <v>0.11</v>
      </c>
      <c r="X15" t="n">
        <v>0.49</v>
      </c>
      <c r="Y15" t="n">
        <v>1</v>
      </c>
      <c r="Z15" t="n">
        <v>10</v>
      </c>
      <c r="AA15" t="n">
        <v>122.7361384409321</v>
      </c>
      <c r="AB15" t="n">
        <v>167.9329993510853</v>
      </c>
      <c r="AC15" t="n">
        <v>151.9057095885092</v>
      </c>
      <c r="AD15" t="n">
        <v>122736.1384409321</v>
      </c>
      <c r="AE15" t="n">
        <v>167932.9993510853</v>
      </c>
      <c r="AF15" t="n">
        <v>7.942915102715243e-06</v>
      </c>
      <c r="AG15" t="n">
        <v>4.645061728395062</v>
      </c>
      <c r="AH15" t="n">
        <v>151905.7095885092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8.3544</v>
      </c>
      <c r="E16" t="n">
        <v>11.97</v>
      </c>
      <c r="F16" t="n">
        <v>9.17</v>
      </c>
      <c r="G16" t="n">
        <v>32.38</v>
      </c>
      <c r="H16" t="n">
        <v>0.51</v>
      </c>
      <c r="I16" t="n">
        <v>17</v>
      </c>
      <c r="J16" t="n">
        <v>155.33</v>
      </c>
      <c r="K16" t="n">
        <v>49.1</v>
      </c>
      <c r="L16" t="n">
        <v>4.5</v>
      </c>
      <c r="M16" t="n">
        <v>15</v>
      </c>
      <c r="N16" t="n">
        <v>26.74</v>
      </c>
      <c r="O16" t="n">
        <v>19391.36</v>
      </c>
      <c r="P16" t="n">
        <v>98.52</v>
      </c>
      <c r="Q16" t="n">
        <v>446.27</v>
      </c>
      <c r="R16" t="n">
        <v>45.28</v>
      </c>
      <c r="S16" t="n">
        <v>28.73</v>
      </c>
      <c r="T16" t="n">
        <v>7557.74</v>
      </c>
      <c r="U16" t="n">
        <v>0.63</v>
      </c>
      <c r="V16" t="n">
        <v>0.89</v>
      </c>
      <c r="W16" t="n">
        <v>0.11</v>
      </c>
      <c r="X16" t="n">
        <v>0.45</v>
      </c>
      <c r="Y16" t="n">
        <v>1</v>
      </c>
      <c r="Z16" t="n">
        <v>10</v>
      </c>
      <c r="AA16" t="n">
        <v>112.3179370977863</v>
      </c>
      <c r="AB16" t="n">
        <v>153.6783566547954</v>
      </c>
      <c r="AC16" t="n">
        <v>139.011509984632</v>
      </c>
      <c r="AD16" t="n">
        <v>112317.9370977863</v>
      </c>
      <c r="AE16" t="n">
        <v>153678.3566547954</v>
      </c>
      <c r="AF16" t="n">
        <v>7.990642414850289e-06</v>
      </c>
      <c r="AG16" t="n">
        <v>4.618055555555555</v>
      </c>
      <c r="AH16" t="n">
        <v>139011.509984632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8.394500000000001</v>
      </c>
      <c r="E17" t="n">
        <v>11.91</v>
      </c>
      <c r="F17" t="n">
        <v>9.15</v>
      </c>
      <c r="G17" t="n">
        <v>34.3</v>
      </c>
      <c r="H17" t="n">
        <v>0.54</v>
      </c>
      <c r="I17" t="n">
        <v>16</v>
      </c>
      <c r="J17" t="n">
        <v>155.68</v>
      </c>
      <c r="K17" t="n">
        <v>49.1</v>
      </c>
      <c r="L17" t="n">
        <v>4.75</v>
      </c>
      <c r="M17" t="n">
        <v>14</v>
      </c>
      <c r="N17" t="n">
        <v>26.84</v>
      </c>
      <c r="O17" t="n">
        <v>19434.74</v>
      </c>
      <c r="P17" t="n">
        <v>97.39</v>
      </c>
      <c r="Q17" t="n">
        <v>446.28</v>
      </c>
      <c r="R17" t="n">
        <v>44.48</v>
      </c>
      <c r="S17" t="n">
        <v>28.73</v>
      </c>
      <c r="T17" t="n">
        <v>7164.13</v>
      </c>
      <c r="U17" t="n">
        <v>0.65</v>
      </c>
      <c r="V17" t="n">
        <v>0.89</v>
      </c>
      <c r="W17" t="n">
        <v>0.11</v>
      </c>
      <c r="X17" t="n">
        <v>0.43</v>
      </c>
      <c r="Y17" t="n">
        <v>1</v>
      </c>
      <c r="Z17" t="n">
        <v>10</v>
      </c>
      <c r="AA17" t="n">
        <v>111.7740793851236</v>
      </c>
      <c r="AB17" t="n">
        <v>152.9342265390218</v>
      </c>
      <c r="AC17" t="n">
        <v>138.3383986027144</v>
      </c>
      <c r="AD17" t="n">
        <v>111774.0793851236</v>
      </c>
      <c r="AE17" t="n">
        <v>152934.2265390218</v>
      </c>
      <c r="AF17" t="n">
        <v>8.028996427207309e-06</v>
      </c>
      <c r="AG17" t="n">
        <v>4.594907407407408</v>
      </c>
      <c r="AH17" t="n">
        <v>138338.3986027144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8.4452</v>
      </c>
      <c r="E18" t="n">
        <v>11.84</v>
      </c>
      <c r="F18" t="n">
        <v>9.109999999999999</v>
      </c>
      <c r="G18" t="n">
        <v>36.43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96.53</v>
      </c>
      <c r="Q18" t="n">
        <v>446.27</v>
      </c>
      <c r="R18" t="n">
        <v>43.1</v>
      </c>
      <c r="S18" t="n">
        <v>28.73</v>
      </c>
      <c r="T18" t="n">
        <v>6481.6</v>
      </c>
      <c r="U18" t="n">
        <v>0.67</v>
      </c>
      <c r="V18" t="n">
        <v>0.89</v>
      </c>
      <c r="W18" t="n">
        <v>0.11</v>
      </c>
      <c r="X18" t="n">
        <v>0.39</v>
      </c>
      <c r="Y18" t="n">
        <v>1</v>
      </c>
      <c r="Z18" t="n">
        <v>10</v>
      </c>
      <c r="AA18" t="n">
        <v>111.2379838726254</v>
      </c>
      <c r="AB18" t="n">
        <v>152.2007170079573</v>
      </c>
      <c r="AC18" t="n">
        <v>137.6748941918074</v>
      </c>
      <c r="AD18" t="n">
        <v>111237.9838726254</v>
      </c>
      <c r="AE18" t="n">
        <v>152200.7170079573</v>
      </c>
      <c r="AF18" t="n">
        <v>8.077488906671172e-06</v>
      </c>
      <c r="AG18" t="n">
        <v>4.567901234567902</v>
      </c>
      <c r="AH18" t="n">
        <v>137674.8941918074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8.520899999999999</v>
      </c>
      <c r="E19" t="n">
        <v>11.74</v>
      </c>
      <c r="F19" t="n">
        <v>9.029999999999999</v>
      </c>
      <c r="G19" t="n">
        <v>38.71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95.15000000000001</v>
      </c>
      <c r="Q19" t="n">
        <v>446.27</v>
      </c>
      <c r="R19" t="n">
        <v>40.49</v>
      </c>
      <c r="S19" t="n">
        <v>28.73</v>
      </c>
      <c r="T19" t="n">
        <v>5181.91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110.3965867391433</v>
      </c>
      <c r="AB19" t="n">
        <v>151.0494803301059</v>
      </c>
      <c r="AC19" t="n">
        <v>136.6335299267189</v>
      </c>
      <c r="AD19" t="n">
        <v>110396.5867391433</v>
      </c>
      <c r="AE19" t="n">
        <v>151049.4803301059</v>
      </c>
      <c r="AF19" t="n">
        <v>8.149892865160612e-06</v>
      </c>
      <c r="AG19" t="n">
        <v>4.529320987654321</v>
      </c>
      <c r="AH19" t="n">
        <v>136633.5299267189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8.465</v>
      </c>
      <c r="E20" t="n">
        <v>11.81</v>
      </c>
      <c r="F20" t="n">
        <v>9.109999999999999</v>
      </c>
      <c r="G20" t="n">
        <v>39.04</v>
      </c>
      <c r="H20" t="n">
        <v>0.62</v>
      </c>
      <c r="I20" t="n">
        <v>14</v>
      </c>
      <c r="J20" t="n">
        <v>156.74</v>
      </c>
      <c r="K20" t="n">
        <v>49.1</v>
      </c>
      <c r="L20" t="n">
        <v>5.5</v>
      </c>
      <c r="M20" t="n">
        <v>12</v>
      </c>
      <c r="N20" t="n">
        <v>27.14</v>
      </c>
      <c r="O20" t="n">
        <v>19565.07</v>
      </c>
      <c r="P20" t="n">
        <v>95.15000000000001</v>
      </c>
      <c r="Q20" t="n">
        <v>446.27</v>
      </c>
      <c r="R20" t="n">
        <v>43.59</v>
      </c>
      <c r="S20" t="n">
        <v>28.73</v>
      </c>
      <c r="T20" t="n">
        <v>6731.22</v>
      </c>
      <c r="U20" t="n">
        <v>0.66</v>
      </c>
      <c r="V20" t="n">
        <v>0.89</v>
      </c>
      <c r="W20" t="n">
        <v>0.1</v>
      </c>
      <c r="X20" t="n">
        <v>0.39</v>
      </c>
      <c r="Y20" t="n">
        <v>1</v>
      </c>
      <c r="Z20" t="n">
        <v>10</v>
      </c>
      <c r="AA20" t="n">
        <v>110.7518798920765</v>
      </c>
      <c r="AB20" t="n">
        <v>151.5356080963766</v>
      </c>
      <c r="AC20" t="n">
        <v>137.0732623412615</v>
      </c>
      <c r="AD20" t="n">
        <v>110751.8798920765</v>
      </c>
      <c r="AE20" t="n">
        <v>151535.6080963766</v>
      </c>
      <c r="AF20" t="n">
        <v>8.096426798059427e-06</v>
      </c>
      <c r="AG20" t="n">
        <v>4.556327160493828</v>
      </c>
      <c r="AH20" t="n">
        <v>137073.2623412615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8.5038</v>
      </c>
      <c r="E21" t="n">
        <v>11.76</v>
      </c>
      <c r="F21" t="n">
        <v>9.09</v>
      </c>
      <c r="G21" t="n">
        <v>41.93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94.23999999999999</v>
      </c>
      <c r="Q21" t="n">
        <v>446.32</v>
      </c>
      <c r="R21" t="n">
        <v>42.6</v>
      </c>
      <c r="S21" t="n">
        <v>28.73</v>
      </c>
      <c r="T21" t="n">
        <v>6237.81</v>
      </c>
      <c r="U21" t="n">
        <v>0.67</v>
      </c>
      <c r="V21" t="n">
        <v>0.9</v>
      </c>
      <c r="W21" t="n">
        <v>0.1</v>
      </c>
      <c r="X21" t="n">
        <v>0.36</v>
      </c>
      <c r="Y21" t="n">
        <v>1</v>
      </c>
      <c r="Z21" t="n">
        <v>10</v>
      </c>
      <c r="AA21" t="n">
        <v>110.2908953981218</v>
      </c>
      <c r="AB21" t="n">
        <v>150.9048687745476</v>
      </c>
      <c r="AC21" t="n">
        <v>136.5027198950594</v>
      </c>
      <c r="AD21" t="n">
        <v>110290.8953981219</v>
      </c>
      <c r="AE21" t="n">
        <v>150904.8687745476</v>
      </c>
      <c r="AF21" t="n">
        <v>8.13353741350712e-06</v>
      </c>
      <c r="AG21" t="n">
        <v>4.537037037037037</v>
      </c>
      <c r="AH21" t="n">
        <v>136502.7198950594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8.511200000000001</v>
      </c>
      <c r="E22" t="n">
        <v>11.75</v>
      </c>
      <c r="F22" t="n">
        <v>9.08</v>
      </c>
      <c r="G22" t="n">
        <v>41.89</v>
      </c>
      <c r="H22" t="n">
        <v>0.67</v>
      </c>
      <c r="I22" t="n">
        <v>13</v>
      </c>
      <c r="J22" t="n">
        <v>157.44</v>
      </c>
      <c r="K22" t="n">
        <v>49.1</v>
      </c>
      <c r="L22" t="n">
        <v>6</v>
      </c>
      <c r="M22" t="n">
        <v>11</v>
      </c>
      <c r="N22" t="n">
        <v>27.35</v>
      </c>
      <c r="O22" t="n">
        <v>19652.13</v>
      </c>
      <c r="P22" t="n">
        <v>93.44</v>
      </c>
      <c r="Q22" t="n">
        <v>446.28</v>
      </c>
      <c r="R22" t="n">
        <v>42.21</v>
      </c>
      <c r="S22" t="n">
        <v>28.73</v>
      </c>
      <c r="T22" t="n">
        <v>6046.62</v>
      </c>
      <c r="U22" t="n">
        <v>0.68</v>
      </c>
      <c r="V22" t="n">
        <v>0.9</v>
      </c>
      <c r="W22" t="n">
        <v>0.1</v>
      </c>
      <c r="X22" t="n">
        <v>0.35</v>
      </c>
      <c r="Y22" t="n">
        <v>1</v>
      </c>
      <c r="Z22" t="n">
        <v>10</v>
      </c>
      <c r="AA22" t="n">
        <v>110.0176173289953</v>
      </c>
      <c r="AB22" t="n">
        <v>150.5309576641912</v>
      </c>
      <c r="AC22" t="n">
        <v>136.1644943362878</v>
      </c>
      <c r="AD22" t="n">
        <v>110017.6173289953</v>
      </c>
      <c r="AE22" t="n">
        <v>150530.9576641913</v>
      </c>
      <c r="AF22" t="n">
        <v>8.140615211298688e-06</v>
      </c>
      <c r="AG22" t="n">
        <v>4.53317901234568</v>
      </c>
      <c r="AH22" t="n">
        <v>136164.4943362878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8.56</v>
      </c>
      <c r="E23" t="n">
        <v>11.68</v>
      </c>
      <c r="F23" t="n">
        <v>9.039999999999999</v>
      </c>
      <c r="G23" t="n">
        <v>45.2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92.70999999999999</v>
      </c>
      <c r="Q23" t="n">
        <v>446.3</v>
      </c>
      <c r="R23" t="n">
        <v>41.02</v>
      </c>
      <c r="S23" t="n">
        <v>28.73</v>
      </c>
      <c r="T23" t="n">
        <v>5453.29</v>
      </c>
      <c r="U23" t="n">
        <v>0.7</v>
      </c>
      <c r="V23" t="n">
        <v>0.9</v>
      </c>
      <c r="W23" t="n">
        <v>0.1</v>
      </c>
      <c r="X23" t="n">
        <v>0.32</v>
      </c>
      <c r="Y23" t="n">
        <v>1</v>
      </c>
      <c r="Z23" t="n">
        <v>10</v>
      </c>
      <c r="AA23" t="n">
        <v>109.5442876560201</v>
      </c>
      <c r="AB23" t="n">
        <v>149.8833271237956</v>
      </c>
      <c r="AC23" t="n">
        <v>135.5786727457122</v>
      </c>
      <c r="AD23" t="n">
        <v>109544.2876560201</v>
      </c>
      <c r="AE23" t="n">
        <v>149883.3271237956</v>
      </c>
      <c r="AF23" t="n">
        <v>8.187290418356609e-06</v>
      </c>
      <c r="AG23" t="n">
        <v>4.506172839506173</v>
      </c>
      <c r="AH23" t="n">
        <v>135578.6727457122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8.5517</v>
      </c>
      <c r="E24" t="n">
        <v>11.69</v>
      </c>
      <c r="F24" t="n">
        <v>9.050000000000001</v>
      </c>
      <c r="G24" t="n">
        <v>45.25</v>
      </c>
      <c r="H24" t="n">
        <v>0.73</v>
      </c>
      <c r="I24" t="n">
        <v>12</v>
      </c>
      <c r="J24" t="n">
        <v>158.15</v>
      </c>
      <c r="K24" t="n">
        <v>49.1</v>
      </c>
      <c r="L24" t="n">
        <v>6.5</v>
      </c>
      <c r="M24" t="n">
        <v>10</v>
      </c>
      <c r="N24" t="n">
        <v>27.56</v>
      </c>
      <c r="O24" t="n">
        <v>19739.33</v>
      </c>
      <c r="P24" t="n">
        <v>91.84999999999999</v>
      </c>
      <c r="Q24" t="n">
        <v>446.27</v>
      </c>
      <c r="R24" t="n">
        <v>41.42</v>
      </c>
      <c r="S24" t="n">
        <v>28.73</v>
      </c>
      <c r="T24" t="n">
        <v>5654.21</v>
      </c>
      <c r="U24" t="n">
        <v>0.6899999999999999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109.3500857225537</v>
      </c>
      <c r="AB24" t="n">
        <v>149.6176114708423</v>
      </c>
      <c r="AC24" t="n">
        <v>135.3383166217424</v>
      </c>
      <c r="AD24" t="n">
        <v>109350.0857225537</v>
      </c>
      <c r="AE24" t="n">
        <v>149617.6114708423</v>
      </c>
      <c r="AF24" t="n">
        <v>8.17935180732012e-06</v>
      </c>
      <c r="AG24" t="n">
        <v>4.510030864197531</v>
      </c>
      <c r="AH24" t="n">
        <v>135338.3166217424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8.6114</v>
      </c>
      <c r="E25" t="n">
        <v>11.61</v>
      </c>
      <c r="F25" t="n">
        <v>9</v>
      </c>
      <c r="G25" t="n">
        <v>49.09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90.70999999999999</v>
      </c>
      <c r="Q25" t="n">
        <v>446.3</v>
      </c>
      <c r="R25" t="n">
        <v>39.67</v>
      </c>
      <c r="S25" t="n">
        <v>28.73</v>
      </c>
      <c r="T25" t="n">
        <v>4787</v>
      </c>
      <c r="U25" t="n">
        <v>0.72</v>
      </c>
      <c r="V25" t="n">
        <v>0.91</v>
      </c>
      <c r="W25" t="n">
        <v>0.1</v>
      </c>
      <c r="X25" t="n">
        <v>0.28</v>
      </c>
      <c r="Y25" t="n">
        <v>1</v>
      </c>
      <c r="Z25" t="n">
        <v>10</v>
      </c>
      <c r="AA25" t="n">
        <v>108.5378347019418</v>
      </c>
      <c r="AB25" t="n">
        <v>148.5062537904558</v>
      </c>
      <c r="AC25" t="n">
        <v>134.3330253585713</v>
      </c>
      <c r="AD25" t="n">
        <v>108537.8347019418</v>
      </c>
      <c r="AE25" t="n">
        <v>148506.2537904558</v>
      </c>
      <c r="AF25" t="n">
        <v>8.236452419233191e-06</v>
      </c>
      <c r="AG25" t="n">
        <v>4.479166666666667</v>
      </c>
      <c r="AH25" t="n">
        <v>134333.0253585713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8.605</v>
      </c>
      <c r="E26" t="n">
        <v>11.62</v>
      </c>
      <c r="F26" t="n">
        <v>9.01</v>
      </c>
      <c r="G26" t="n">
        <v>49.14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90.04000000000001</v>
      </c>
      <c r="Q26" t="n">
        <v>446.31</v>
      </c>
      <c r="R26" t="n">
        <v>40.01</v>
      </c>
      <c r="S26" t="n">
        <v>28.73</v>
      </c>
      <c r="T26" t="n">
        <v>4956.98</v>
      </c>
      <c r="U26" t="n">
        <v>0.72</v>
      </c>
      <c r="V26" t="n">
        <v>0.9</v>
      </c>
      <c r="W26" t="n">
        <v>0.1</v>
      </c>
      <c r="X26" t="n">
        <v>0.29</v>
      </c>
      <c r="Y26" t="n">
        <v>1</v>
      </c>
      <c r="Z26" t="n">
        <v>10</v>
      </c>
      <c r="AA26" t="n">
        <v>108.3893258569132</v>
      </c>
      <c r="AB26" t="n">
        <v>148.3030574369398</v>
      </c>
      <c r="AC26" t="n">
        <v>134.149221779847</v>
      </c>
      <c r="AD26" t="n">
        <v>108389.3258569132</v>
      </c>
      <c r="AE26" t="n">
        <v>148303.0574369398</v>
      </c>
      <c r="AF26" t="n">
        <v>8.230331080602643e-06</v>
      </c>
      <c r="AG26" t="n">
        <v>4.483024691358025</v>
      </c>
      <c r="AH26" t="n">
        <v>134149.221779847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8.6755</v>
      </c>
      <c r="E27" t="n">
        <v>11.53</v>
      </c>
      <c r="F27" t="n">
        <v>8.94</v>
      </c>
      <c r="G27" t="n">
        <v>53.67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88.92</v>
      </c>
      <c r="Q27" t="n">
        <v>446.3</v>
      </c>
      <c r="R27" t="n">
        <v>37.77</v>
      </c>
      <c r="S27" t="n">
        <v>28.73</v>
      </c>
      <c r="T27" t="n">
        <v>3838.58</v>
      </c>
      <c r="U27" t="n">
        <v>0.76</v>
      </c>
      <c r="V27" t="n">
        <v>0.91</v>
      </c>
      <c r="W27" t="n">
        <v>0.1</v>
      </c>
      <c r="X27" t="n">
        <v>0.22</v>
      </c>
      <c r="Y27" t="n">
        <v>1</v>
      </c>
      <c r="Z27" t="n">
        <v>10</v>
      </c>
      <c r="AA27" t="n">
        <v>107.6930959110915</v>
      </c>
      <c r="AB27" t="n">
        <v>147.3504449095696</v>
      </c>
      <c r="AC27" t="n">
        <v>133.2875252550886</v>
      </c>
      <c r="AD27" t="n">
        <v>107693.0959110915</v>
      </c>
      <c r="AE27" t="n">
        <v>147350.4449095696</v>
      </c>
      <c r="AF27" t="n">
        <v>8.297761451454761e-06</v>
      </c>
      <c r="AG27" t="n">
        <v>4.448302469135802</v>
      </c>
      <c r="AH27" t="n">
        <v>133287.5252550886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8.93</v>
      </c>
      <c r="G28" t="n">
        <v>53.59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87.89</v>
      </c>
      <c r="Q28" t="n">
        <v>446.3</v>
      </c>
      <c r="R28" t="n">
        <v>37.56</v>
      </c>
      <c r="S28" t="n">
        <v>28.73</v>
      </c>
      <c r="T28" t="n">
        <v>3736.74</v>
      </c>
      <c r="U28" t="n">
        <v>0.76</v>
      </c>
      <c r="V28" t="n">
        <v>0.91</v>
      </c>
      <c r="W28" t="n">
        <v>0.09</v>
      </c>
      <c r="X28" t="n">
        <v>0.21</v>
      </c>
      <c r="Y28" t="n">
        <v>1</v>
      </c>
      <c r="Z28" t="n">
        <v>10</v>
      </c>
      <c r="AA28" t="n">
        <v>107.3546284938868</v>
      </c>
      <c r="AB28" t="n">
        <v>146.8873388572217</v>
      </c>
      <c r="AC28" t="n">
        <v>132.8686173944032</v>
      </c>
      <c r="AD28" t="n">
        <v>107354.6284938868</v>
      </c>
      <c r="AE28" t="n">
        <v>146887.3388572217</v>
      </c>
      <c r="AF28" t="n">
        <v>8.306847813484483e-06</v>
      </c>
      <c r="AG28" t="n">
        <v>4.440586419753086</v>
      </c>
      <c r="AH28" t="n">
        <v>132868.6173944032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8.631600000000001</v>
      </c>
      <c r="E29" t="n">
        <v>11.59</v>
      </c>
      <c r="F29" t="n">
        <v>9</v>
      </c>
      <c r="G29" t="n">
        <v>54.02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87.3</v>
      </c>
      <c r="Q29" t="n">
        <v>446.27</v>
      </c>
      <c r="R29" t="n">
        <v>39.85</v>
      </c>
      <c r="S29" t="n">
        <v>28.73</v>
      </c>
      <c r="T29" t="n">
        <v>4879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107.496390612165</v>
      </c>
      <c r="AB29" t="n">
        <v>147.0813040415532</v>
      </c>
      <c r="AC29" t="n">
        <v>133.044070813774</v>
      </c>
      <c r="AD29" t="n">
        <v>107496.390612165</v>
      </c>
      <c r="AE29" t="n">
        <v>147081.3040415532</v>
      </c>
      <c r="AF29" t="n">
        <v>8.255772894285854e-06</v>
      </c>
      <c r="AG29" t="n">
        <v>4.471450617283951</v>
      </c>
      <c r="AH29" t="n">
        <v>133044.070813774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8.698</v>
      </c>
      <c r="E30" t="n">
        <v>11.5</v>
      </c>
      <c r="F30" t="n">
        <v>8.949999999999999</v>
      </c>
      <c r="G30" t="n">
        <v>59.64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86.11</v>
      </c>
      <c r="Q30" t="n">
        <v>446.27</v>
      </c>
      <c r="R30" t="n">
        <v>37.95</v>
      </c>
      <c r="S30" t="n">
        <v>28.73</v>
      </c>
      <c r="T30" t="n">
        <v>3934.28</v>
      </c>
      <c r="U30" t="n">
        <v>0.76</v>
      </c>
      <c r="V30" t="n">
        <v>0.91</v>
      </c>
      <c r="W30" t="n">
        <v>0.1</v>
      </c>
      <c r="X30" t="n">
        <v>0.23</v>
      </c>
      <c r="Y30" t="n">
        <v>1</v>
      </c>
      <c r="Z30" t="n">
        <v>10</v>
      </c>
      <c r="AA30" t="n">
        <v>106.8312864095497</v>
      </c>
      <c r="AB30" t="n">
        <v>146.1712791292088</v>
      </c>
      <c r="AC30" t="n">
        <v>132.2208974018355</v>
      </c>
      <c r="AD30" t="n">
        <v>106831.2864095497</v>
      </c>
      <c r="AE30" t="n">
        <v>146171.2791292088</v>
      </c>
      <c r="AF30" t="n">
        <v>8.319281782577778e-06</v>
      </c>
      <c r="AG30" t="n">
        <v>4.436728395061729</v>
      </c>
      <c r="AH30" t="n">
        <v>132220.8974018355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8.6938</v>
      </c>
      <c r="E31" t="n">
        <v>11.5</v>
      </c>
      <c r="F31" t="n">
        <v>8.949999999999999</v>
      </c>
      <c r="G31" t="n">
        <v>59.67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85.92</v>
      </c>
      <c r="Q31" t="n">
        <v>446.27</v>
      </c>
      <c r="R31" t="n">
        <v>38.17</v>
      </c>
      <c r="S31" t="n">
        <v>28.73</v>
      </c>
      <c r="T31" t="n">
        <v>4047.28</v>
      </c>
      <c r="U31" t="n">
        <v>0.75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106.7953426492941</v>
      </c>
      <c r="AB31" t="n">
        <v>146.1220992907004</v>
      </c>
      <c r="AC31" t="n">
        <v>132.17641121809</v>
      </c>
      <c r="AD31" t="n">
        <v>106795.3426492941</v>
      </c>
      <c r="AE31" t="n">
        <v>146122.0992907004</v>
      </c>
      <c r="AF31" t="n">
        <v>8.315264654101483e-06</v>
      </c>
      <c r="AG31" t="n">
        <v>4.436728395061729</v>
      </c>
      <c r="AH31" t="n">
        <v>132176.41121809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8.692500000000001</v>
      </c>
      <c r="E32" t="n">
        <v>11.5</v>
      </c>
      <c r="F32" t="n">
        <v>8.949999999999999</v>
      </c>
      <c r="G32" t="n">
        <v>59.69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85.20999999999999</v>
      </c>
      <c r="Q32" t="n">
        <v>446.29</v>
      </c>
      <c r="R32" t="n">
        <v>38.17</v>
      </c>
      <c r="S32" t="n">
        <v>28.73</v>
      </c>
      <c r="T32" t="n">
        <v>4045.65</v>
      </c>
      <c r="U32" t="n">
        <v>0.75</v>
      </c>
      <c r="V32" t="n">
        <v>0.91</v>
      </c>
      <c r="W32" t="n">
        <v>0.1</v>
      </c>
      <c r="X32" t="n">
        <v>0.23</v>
      </c>
      <c r="Y32" t="n">
        <v>1</v>
      </c>
      <c r="Z32" t="n">
        <v>10</v>
      </c>
      <c r="AA32" t="n">
        <v>106.6030193973423</v>
      </c>
      <c r="AB32" t="n">
        <v>145.858954132677</v>
      </c>
      <c r="AC32" t="n">
        <v>131.9383802646217</v>
      </c>
      <c r="AD32" t="n">
        <v>106603.0193973423</v>
      </c>
      <c r="AE32" t="n">
        <v>145858.954132677</v>
      </c>
      <c r="AF32" t="n">
        <v>8.314021257192154e-06</v>
      </c>
      <c r="AG32" t="n">
        <v>4.436728395061729</v>
      </c>
      <c r="AH32" t="n">
        <v>131938.3802646217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8.739800000000001</v>
      </c>
      <c r="E33" t="n">
        <v>11.44</v>
      </c>
      <c r="F33" t="n">
        <v>8.92</v>
      </c>
      <c r="G33" t="n">
        <v>66.91</v>
      </c>
      <c r="H33" t="n">
        <v>0.96</v>
      </c>
      <c r="I33" t="n">
        <v>8</v>
      </c>
      <c r="J33" t="n">
        <v>161.35</v>
      </c>
      <c r="K33" t="n">
        <v>49.1</v>
      </c>
      <c r="L33" t="n">
        <v>8.75</v>
      </c>
      <c r="M33" t="n">
        <v>6</v>
      </c>
      <c r="N33" t="n">
        <v>28.5</v>
      </c>
      <c r="O33" t="n">
        <v>20133.66</v>
      </c>
      <c r="P33" t="n">
        <v>83.62</v>
      </c>
      <c r="Q33" t="n">
        <v>446.27</v>
      </c>
      <c r="R33" t="n">
        <v>37.15</v>
      </c>
      <c r="S33" t="n">
        <v>28.73</v>
      </c>
      <c r="T33" t="n">
        <v>3541.28</v>
      </c>
      <c r="U33" t="n">
        <v>0.77</v>
      </c>
      <c r="V33" t="n">
        <v>0.91</v>
      </c>
      <c r="W33" t="n">
        <v>0.09</v>
      </c>
      <c r="X33" t="n">
        <v>0.2</v>
      </c>
      <c r="Y33" t="n">
        <v>1</v>
      </c>
      <c r="Z33" t="n">
        <v>10</v>
      </c>
      <c r="AA33" t="n">
        <v>105.9378228101904</v>
      </c>
      <c r="AB33" t="n">
        <v>144.9488028157339</v>
      </c>
      <c r="AC33" t="n">
        <v>131.1150925119619</v>
      </c>
      <c r="AD33" t="n">
        <v>105937.8228101904</v>
      </c>
      <c r="AE33" t="n">
        <v>144948.8028157339</v>
      </c>
      <c r="AF33" t="n">
        <v>8.35926177550854e-06</v>
      </c>
      <c r="AG33" t="n">
        <v>4.41358024691358</v>
      </c>
      <c r="AH33" t="n">
        <v>131115.0925119619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8.7568</v>
      </c>
      <c r="E34" t="n">
        <v>11.42</v>
      </c>
      <c r="F34" t="n">
        <v>8.9</v>
      </c>
      <c r="G34" t="n">
        <v>66.73999999999999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82.73</v>
      </c>
      <c r="Q34" t="n">
        <v>446.27</v>
      </c>
      <c r="R34" t="n">
        <v>36.28</v>
      </c>
      <c r="S34" t="n">
        <v>28.73</v>
      </c>
      <c r="T34" t="n">
        <v>3104.33</v>
      </c>
      <c r="U34" t="n">
        <v>0.79</v>
      </c>
      <c r="V34" t="n">
        <v>0.92</v>
      </c>
      <c r="W34" t="n">
        <v>0.1</v>
      </c>
      <c r="X34" t="n">
        <v>0.18</v>
      </c>
      <c r="Y34" t="n">
        <v>1</v>
      </c>
      <c r="Z34" t="n">
        <v>10</v>
      </c>
      <c r="AA34" t="n">
        <v>105.6011963045478</v>
      </c>
      <c r="AB34" t="n">
        <v>144.4882155798007</v>
      </c>
      <c r="AC34" t="n">
        <v>130.6984630753878</v>
      </c>
      <c r="AD34" t="n">
        <v>105601.1963045478</v>
      </c>
      <c r="AE34" t="n">
        <v>144488.2155798007</v>
      </c>
      <c r="AF34" t="n">
        <v>8.375521581245932e-06</v>
      </c>
      <c r="AG34" t="n">
        <v>4.405864197530864</v>
      </c>
      <c r="AH34" t="n">
        <v>130698.4630753878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8.7623</v>
      </c>
      <c r="E35" t="n">
        <v>11.41</v>
      </c>
      <c r="F35" t="n">
        <v>8.890000000000001</v>
      </c>
      <c r="G35" t="n">
        <v>66.69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81.23999999999999</v>
      </c>
      <c r="Q35" t="n">
        <v>446.3</v>
      </c>
      <c r="R35" t="n">
        <v>36.21</v>
      </c>
      <c r="S35" t="n">
        <v>28.73</v>
      </c>
      <c r="T35" t="n">
        <v>3072.27</v>
      </c>
      <c r="U35" t="n">
        <v>0.79</v>
      </c>
      <c r="V35" t="n">
        <v>0.92</v>
      </c>
      <c r="W35" t="n">
        <v>0.09</v>
      </c>
      <c r="X35" t="n">
        <v>0.17</v>
      </c>
      <c r="Y35" t="n">
        <v>1</v>
      </c>
      <c r="Z35" t="n">
        <v>10</v>
      </c>
      <c r="AA35" t="n">
        <v>105.1564315330728</v>
      </c>
      <c r="AB35" t="n">
        <v>143.879668797832</v>
      </c>
      <c r="AC35" t="n">
        <v>130.1479951441893</v>
      </c>
      <c r="AD35" t="n">
        <v>105156.4315330728</v>
      </c>
      <c r="AE35" t="n">
        <v>143879.668797832</v>
      </c>
      <c r="AF35" t="n">
        <v>8.380782106631557e-06</v>
      </c>
      <c r="AG35" t="n">
        <v>4.402006172839506</v>
      </c>
      <c r="AH35" t="n">
        <v>130147.9951441893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8.713100000000001</v>
      </c>
      <c r="E36" t="n">
        <v>11.48</v>
      </c>
      <c r="F36" t="n">
        <v>8.960000000000001</v>
      </c>
      <c r="G36" t="n">
        <v>67.17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81.37</v>
      </c>
      <c r="Q36" t="n">
        <v>446.27</v>
      </c>
      <c r="R36" t="n">
        <v>38.31</v>
      </c>
      <c r="S36" t="n">
        <v>28.73</v>
      </c>
      <c r="T36" t="n">
        <v>4117.98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105.4671884404151</v>
      </c>
      <c r="AB36" t="n">
        <v>144.3048601080847</v>
      </c>
      <c r="AC36" t="n">
        <v>130.5326067925513</v>
      </c>
      <c r="AD36" t="n">
        <v>105467.1884404151</v>
      </c>
      <c r="AE36" t="n">
        <v>144304.8601080847</v>
      </c>
      <c r="AF36" t="n">
        <v>8.333724315909229e-06</v>
      </c>
      <c r="AG36" t="n">
        <v>4.429012345679013</v>
      </c>
      <c r="AH36" t="n">
        <v>130532.6067925513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8.7936</v>
      </c>
      <c r="E37" t="n">
        <v>11.37</v>
      </c>
      <c r="F37" t="n">
        <v>8.880000000000001</v>
      </c>
      <c r="G37" t="n">
        <v>76.13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2</v>
      </c>
      <c r="N37" t="n">
        <v>28.93</v>
      </c>
      <c r="O37" t="n">
        <v>20309.81</v>
      </c>
      <c r="P37" t="n">
        <v>80.22</v>
      </c>
      <c r="Q37" t="n">
        <v>446.27</v>
      </c>
      <c r="R37" t="n">
        <v>35.69</v>
      </c>
      <c r="S37" t="n">
        <v>28.73</v>
      </c>
      <c r="T37" t="n">
        <v>2816.39</v>
      </c>
      <c r="U37" t="n">
        <v>0.8</v>
      </c>
      <c r="V37" t="n">
        <v>0.92</v>
      </c>
      <c r="W37" t="n">
        <v>0.1</v>
      </c>
      <c r="X37" t="n">
        <v>0.16</v>
      </c>
      <c r="Y37" t="n">
        <v>1</v>
      </c>
      <c r="Z37" t="n">
        <v>10</v>
      </c>
      <c r="AA37" t="n">
        <v>104.7449868520414</v>
      </c>
      <c r="AB37" t="n">
        <v>143.3167120335869</v>
      </c>
      <c r="AC37" t="n">
        <v>129.6387661834087</v>
      </c>
      <c r="AD37" t="n">
        <v>104744.9868520414</v>
      </c>
      <c r="AE37" t="n">
        <v>143316.7120335869</v>
      </c>
      <c r="AF37" t="n">
        <v>8.410719278371573e-06</v>
      </c>
      <c r="AG37" t="n">
        <v>4.386574074074074</v>
      </c>
      <c r="AH37" t="n">
        <v>129638.7661834087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8.7951</v>
      </c>
      <c r="E38" t="n">
        <v>11.37</v>
      </c>
      <c r="F38" t="n">
        <v>8.880000000000001</v>
      </c>
      <c r="G38" t="n">
        <v>76.11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0</v>
      </c>
      <c r="N38" t="n">
        <v>29.04</v>
      </c>
      <c r="O38" t="n">
        <v>20353.94</v>
      </c>
      <c r="P38" t="n">
        <v>80.37</v>
      </c>
      <c r="Q38" t="n">
        <v>446.27</v>
      </c>
      <c r="R38" t="n">
        <v>35.53</v>
      </c>
      <c r="S38" t="n">
        <v>28.73</v>
      </c>
      <c r="T38" t="n">
        <v>2736.47</v>
      </c>
      <c r="U38" t="n">
        <v>0.8100000000000001</v>
      </c>
      <c r="V38" t="n">
        <v>0.92</v>
      </c>
      <c r="W38" t="n">
        <v>0.1</v>
      </c>
      <c r="X38" t="n">
        <v>0.16</v>
      </c>
      <c r="Y38" t="n">
        <v>1</v>
      </c>
      <c r="Z38" t="n">
        <v>10</v>
      </c>
      <c r="AA38" t="n">
        <v>104.7806211183214</v>
      </c>
      <c r="AB38" t="n">
        <v>143.3654684087841</v>
      </c>
      <c r="AC38" t="n">
        <v>129.6828693185871</v>
      </c>
      <c r="AD38" t="n">
        <v>104780.6211183214</v>
      </c>
      <c r="AE38" t="n">
        <v>143365.4684087841</v>
      </c>
      <c r="AF38" t="n">
        <v>8.412153967113109e-06</v>
      </c>
      <c r="AG38" t="n">
        <v>4.386574074074074</v>
      </c>
      <c r="AH38" t="n">
        <v>129682.8693185871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5.2097</v>
      </c>
      <c r="E2" t="n">
        <v>19.2</v>
      </c>
      <c r="F2" t="n">
        <v>12.26</v>
      </c>
      <c r="G2" t="n">
        <v>6.13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164.3</v>
      </c>
      <c r="Q2" t="n">
        <v>446.41</v>
      </c>
      <c r="R2" t="n">
        <v>146.43</v>
      </c>
      <c r="S2" t="n">
        <v>28.73</v>
      </c>
      <c r="T2" t="n">
        <v>57622.16</v>
      </c>
      <c r="U2" t="n">
        <v>0.2</v>
      </c>
      <c r="V2" t="n">
        <v>0.66</v>
      </c>
      <c r="W2" t="n">
        <v>0.27</v>
      </c>
      <c r="X2" t="n">
        <v>3.54</v>
      </c>
      <c r="Y2" t="n">
        <v>1</v>
      </c>
      <c r="Z2" t="n">
        <v>10</v>
      </c>
      <c r="AA2" t="n">
        <v>230.1466774573365</v>
      </c>
      <c r="AB2" t="n">
        <v>314.8968374518028</v>
      </c>
      <c r="AC2" t="n">
        <v>284.8435252459831</v>
      </c>
      <c r="AD2" t="n">
        <v>230146.6774573365</v>
      </c>
      <c r="AE2" t="n">
        <v>314896.8374518027</v>
      </c>
      <c r="AF2" t="n">
        <v>4.688286068506568e-06</v>
      </c>
      <c r="AG2" t="n">
        <v>7.407407407407408</v>
      </c>
      <c r="AH2" t="n">
        <v>284843.5252459832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5.8756</v>
      </c>
      <c r="E3" t="n">
        <v>17.02</v>
      </c>
      <c r="F3" t="n">
        <v>11.28</v>
      </c>
      <c r="G3" t="n">
        <v>7.69</v>
      </c>
      <c r="H3" t="n">
        <v>0.12</v>
      </c>
      <c r="I3" t="n">
        <v>88</v>
      </c>
      <c r="J3" t="n">
        <v>186.07</v>
      </c>
      <c r="K3" t="n">
        <v>53.44</v>
      </c>
      <c r="L3" t="n">
        <v>1.25</v>
      </c>
      <c r="M3" t="n">
        <v>86</v>
      </c>
      <c r="N3" t="n">
        <v>36.39</v>
      </c>
      <c r="O3" t="n">
        <v>23182.76</v>
      </c>
      <c r="P3" t="n">
        <v>150.5</v>
      </c>
      <c r="Q3" t="n">
        <v>446.38</v>
      </c>
      <c r="R3" t="n">
        <v>114.11</v>
      </c>
      <c r="S3" t="n">
        <v>28.73</v>
      </c>
      <c r="T3" t="n">
        <v>41619.35</v>
      </c>
      <c r="U3" t="n">
        <v>0.25</v>
      </c>
      <c r="V3" t="n">
        <v>0.72</v>
      </c>
      <c r="W3" t="n">
        <v>0.22</v>
      </c>
      <c r="X3" t="n">
        <v>2.55</v>
      </c>
      <c r="Y3" t="n">
        <v>1</v>
      </c>
      <c r="Z3" t="n">
        <v>10</v>
      </c>
      <c r="AA3" t="n">
        <v>190.1874906855475</v>
      </c>
      <c r="AB3" t="n">
        <v>260.2229152357656</v>
      </c>
      <c r="AC3" t="n">
        <v>235.3876054308954</v>
      </c>
      <c r="AD3" t="n">
        <v>190187.4906855476</v>
      </c>
      <c r="AE3" t="n">
        <v>260222.9152357656</v>
      </c>
      <c r="AF3" t="n">
        <v>5.287539325511488e-06</v>
      </c>
      <c r="AG3" t="n">
        <v>6.566358024691358</v>
      </c>
      <c r="AH3" t="n">
        <v>235387.6054308954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6.3216</v>
      </c>
      <c r="E4" t="n">
        <v>15.82</v>
      </c>
      <c r="F4" t="n">
        <v>10.74</v>
      </c>
      <c r="G4" t="n">
        <v>9.210000000000001</v>
      </c>
      <c r="H4" t="n">
        <v>0.14</v>
      </c>
      <c r="I4" t="n">
        <v>70</v>
      </c>
      <c r="J4" t="n">
        <v>186.45</v>
      </c>
      <c r="K4" t="n">
        <v>53.44</v>
      </c>
      <c r="L4" t="n">
        <v>1.5</v>
      </c>
      <c r="M4" t="n">
        <v>68</v>
      </c>
      <c r="N4" t="n">
        <v>36.51</v>
      </c>
      <c r="O4" t="n">
        <v>23229.42</v>
      </c>
      <c r="P4" t="n">
        <v>142.9</v>
      </c>
      <c r="Q4" t="n">
        <v>446.41</v>
      </c>
      <c r="R4" t="n">
        <v>96.5</v>
      </c>
      <c r="S4" t="n">
        <v>28.73</v>
      </c>
      <c r="T4" t="n">
        <v>32903.51</v>
      </c>
      <c r="U4" t="n">
        <v>0.3</v>
      </c>
      <c r="V4" t="n">
        <v>0.76</v>
      </c>
      <c r="W4" t="n">
        <v>0.2</v>
      </c>
      <c r="X4" t="n">
        <v>2.02</v>
      </c>
      <c r="Y4" t="n">
        <v>1</v>
      </c>
      <c r="Z4" t="n">
        <v>10</v>
      </c>
      <c r="AA4" t="n">
        <v>180.1247447314205</v>
      </c>
      <c r="AB4" t="n">
        <v>246.4546222843159</v>
      </c>
      <c r="AC4" t="n">
        <v>222.9333390348072</v>
      </c>
      <c r="AD4" t="n">
        <v>180124.7447314205</v>
      </c>
      <c r="AE4" t="n">
        <v>246454.6222843159</v>
      </c>
      <c r="AF4" t="n">
        <v>5.688901320742293e-06</v>
      </c>
      <c r="AG4" t="n">
        <v>6.103395061728396</v>
      </c>
      <c r="AH4" t="n">
        <v>222933.3390348072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6.6674</v>
      </c>
      <c r="E5" t="n">
        <v>15</v>
      </c>
      <c r="F5" t="n">
        <v>10.37</v>
      </c>
      <c r="G5" t="n">
        <v>10.73</v>
      </c>
      <c r="H5" t="n">
        <v>0.17</v>
      </c>
      <c r="I5" t="n">
        <v>58</v>
      </c>
      <c r="J5" t="n">
        <v>186.83</v>
      </c>
      <c r="K5" t="n">
        <v>53.44</v>
      </c>
      <c r="L5" t="n">
        <v>1.75</v>
      </c>
      <c r="M5" t="n">
        <v>56</v>
      </c>
      <c r="N5" t="n">
        <v>36.64</v>
      </c>
      <c r="O5" t="n">
        <v>23276.13</v>
      </c>
      <c r="P5" t="n">
        <v>137.42</v>
      </c>
      <c r="Q5" t="n">
        <v>446.35</v>
      </c>
      <c r="R5" t="n">
        <v>84.43000000000001</v>
      </c>
      <c r="S5" t="n">
        <v>28.73</v>
      </c>
      <c r="T5" t="n">
        <v>26929.73</v>
      </c>
      <c r="U5" t="n">
        <v>0.34</v>
      </c>
      <c r="V5" t="n">
        <v>0.79</v>
      </c>
      <c r="W5" t="n">
        <v>0.17</v>
      </c>
      <c r="X5" t="n">
        <v>1.65</v>
      </c>
      <c r="Y5" t="n">
        <v>1</v>
      </c>
      <c r="Z5" t="n">
        <v>10</v>
      </c>
      <c r="AA5" t="n">
        <v>163.2645550360357</v>
      </c>
      <c r="AB5" t="n">
        <v>223.3857669240288</v>
      </c>
      <c r="AC5" t="n">
        <v>202.0661428527567</v>
      </c>
      <c r="AD5" t="n">
        <v>163264.5550360357</v>
      </c>
      <c r="AE5" t="n">
        <v>223385.7669240288</v>
      </c>
      <c r="AF5" t="n">
        <v>6.000091854264294e-06</v>
      </c>
      <c r="AG5" t="n">
        <v>5.787037037037037</v>
      </c>
      <c r="AH5" t="n">
        <v>202066.1428527567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6.94</v>
      </c>
      <c r="E6" t="n">
        <v>14.41</v>
      </c>
      <c r="F6" t="n">
        <v>10.12</v>
      </c>
      <c r="G6" t="n">
        <v>12.39</v>
      </c>
      <c r="H6" t="n">
        <v>0.19</v>
      </c>
      <c r="I6" t="n">
        <v>49</v>
      </c>
      <c r="J6" t="n">
        <v>187.21</v>
      </c>
      <c r="K6" t="n">
        <v>53.44</v>
      </c>
      <c r="L6" t="n">
        <v>2</v>
      </c>
      <c r="M6" t="n">
        <v>47</v>
      </c>
      <c r="N6" t="n">
        <v>36.77</v>
      </c>
      <c r="O6" t="n">
        <v>23322.88</v>
      </c>
      <c r="P6" t="n">
        <v>133.48</v>
      </c>
      <c r="Q6" t="n">
        <v>446.44</v>
      </c>
      <c r="R6" t="n">
        <v>76.23</v>
      </c>
      <c r="S6" t="n">
        <v>28.73</v>
      </c>
      <c r="T6" t="n">
        <v>22872.55</v>
      </c>
      <c r="U6" t="n">
        <v>0.38</v>
      </c>
      <c r="V6" t="n">
        <v>0.8100000000000001</v>
      </c>
      <c r="W6" t="n">
        <v>0.16</v>
      </c>
      <c r="X6" t="n">
        <v>1.4</v>
      </c>
      <c r="Y6" t="n">
        <v>1</v>
      </c>
      <c r="Z6" t="n">
        <v>10</v>
      </c>
      <c r="AA6" t="n">
        <v>158.784159374678</v>
      </c>
      <c r="AB6" t="n">
        <v>217.2554919190558</v>
      </c>
      <c r="AC6" t="n">
        <v>196.5209326903614</v>
      </c>
      <c r="AD6" t="n">
        <v>158784.159374678</v>
      </c>
      <c r="AE6" t="n">
        <v>217255.4919190558</v>
      </c>
      <c r="AF6" t="n">
        <v>6.245408625340344e-06</v>
      </c>
      <c r="AG6" t="n">
        <v>5.559413580246914</v>
      </c>
      <c r="AH6" t="n">
        <v>196520.9326903614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7.147</v>
      </c>
      <c r="E7" t="n">
        <v>13.99</v>
      </c>
      <c r="F7" t="n">
        <v>9.92</v>
      </c>
      <c r="G7" t="n">
        <v>13.85</v>
      </c>
      <c r="H7" t="n">
        <v>0.21</v>
      </c>
      <c r="I7" t="n">
        <v>43</v>
      </c>
      <c r="J7" t="n">
        <v>187.59</v>
      </c>
      <c r="K7" t="n">
        <v>53.44</v>
      </c>
      <c r="L7" t="n">
        <v>2.25</v>
      </c>
      <c r="M7" t="n">
        <v>41</v>
      </c>
      <c r="N7" t="n">
        <v>36.9</v>
      </c>
      <c r="O7" t="n">
        <v>23369.68</v>
      </c>
      <c r="P7" t="n">
        <v>130.41</v>
      </c>
      <c r="Q7" t="n">
        <v>446.31</v>
      </c>
      <c r="R7" t="n">
        <v>69.8</v>
      </c>
      <c r="S7" t="n">
        <v>28.73</v>
      </c>
      <c r="T7" t="n">
        <v>19690.61</v>
      </c>
      <c r="U7" t="n">
        <v>0.41</v>
      </c>
      <c r="V7" t="n">
        <v>0.82</v>
      </c>
      <c r="W7" t="n">
        <v>0.15</v>
      </c>
      <c r="X7" t="n">
        <v>1.2</v>
      </c>
      <c r="Y7" t="n">
        <v>1</v>
      </c>
      <c r="Z7" t="n">
        <v>10</v>
      </c>
      <c r="AA7" t="n">
        <v>155.3963955803069</v>
      </c>
      <c r="AB7" t="n">
        <v>212.6202040380092</v>
      </c>
      <c r="AC7" t="n">
        <v>192.328030179013</v>
      </c>
      <c r="AD7" t="n">
        <v>155396.3955803069</v>
      </c>
      <c r="AE7" t="n">
        <v>212620.2040380092</v>
      </c>
      <c r="AF7" t="n">
        <v>6.431690986355538e-06</v>
      </c>
      <c r="AG7" t="n">
        <v>5.397376543209877</v>
      </c>
      <c r="AH7" t="n">
        <v>192328.030179013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7.3242</v>
      </c>
      <c r="E8" t="n">
        <v>13.65</v>
      </c>
      <c r="F8" t="n">
        <v>9.77</v>
      </c>
      <c r="G8" t="n">
        <v>15.43</v>
      </c>
      <c r="H8" t="n">
        <v>0.24</v>
      </c>
      <c r="I8" t="n">
        <v>38</v>
      </c>
      <c r="J8" t="n">
        <v>187.97</v>
      </c>
      <c r="K8" t="n">
        <v>53.44</v>
      </c>
      <c r="L8" t="n">
        <v>2.5</v>
      </c>
      <c r="M8" t="n">
        <v>36</v>
      </c>
      <c r="N8" t="n">
        <v>37.03</v>
      </c>
      <c r="O8" t="n">
        <v>23416.52</v>
      </c>
      <c r="P8" t="n">
        <v>128.03</v>
      </c>
      <c r="Q8" t="n">
        <v>446.34</v>
      </c>
      <c r="R8" t="n">
        <v>64.70999999999999</v>
      </c>
      <c r="S8" t="n">
        <v>28.73</v>
      </c>
      <c r="T8" t="n">
        <v>17171.63</v>
      </c>
      <c r="U8" t="n">
        <v>0.44</v>
      </c>
      <c r="V8" t="n">
        <v>0.83</v>
      </c>
      <c r="W8" t="n">
        <v>0.14</v>
      </c>
      <c r="X8" t="n">
        <v>1.05</v>
      </c>
      <c r="Y8" t="n">
        <v>1</v>
      </c>
      <c r="Z8" t="n">
        <v>10</v>
      </c>
      <c r="AA8" t="n">
        <v>142.7362671759732</v>
      </c>
      <c r="AB8" t="n">
        <v>195.298057829762</v>
      </c>
      <c r="AC8" t="n">
        <v>176.6590852930905</v>
      </c>
      <c r="AD8" t="n">
        <v>142736.2671759732</v>
      </c>
      <c r="AE8" t="n">
        <v>195298.057829762</v>
      </c>
      <c r="AF8" t="n">
        <v>6.591155886702845e-06</v>
      </c>
      <c r="AG8" t="n">
        <v>5.266203703703704</v>
      </c>
      <c r="AH8" t="n">
        <v>176659.0852930905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7.4693</v>
      </c>
      <c r="E9" t="n">
        <v>13.39</v>
      </c>
      <c r="F9" t="n">
        <v>9.65</v>
      </c>
      <c r="G9" t="n">
        <v>17.04</v>
      </c>
      <c r="H9" t="n">
        <v>0.26</v>
      </c>
      <c r="I9" t="n">
        <v>34</v>
      </c>
      <c r="J9" t="n">
        <v>188.35</v>
      </c>
      <c r="K9" t="n">
        <v>53.44</v>
      </c>
      <c r="L9" t="n">
        <v>2.75</v>
      </c>
      <c r="M9" t="n">
        <v>32</v>
      </c>
      <c r="N9" t="n">
        <v>37.16</v>
      </c>
      <c r="O9" t="n">
        <v>23463.4</v>
      </c>
      <c r="P9" t="n">
        <v>125.95</v>
      </c>
      <c r="Q9" t="n">
        <v>446.33</v>
      </c>
      <c r="R9" t="n">
        <v>61.03</v>
      </c>
      <c r="S9" t="n">
        <v>28.73</v>
      </c>
      <c r="T9" t="n">
        <v>15349.29</v>
      </c>
      <c r="U9" t="n">
        <v>0.47</v>
      </c>
      <c r="V9" t="n">
        <v>0.84</v>
      </c>
      <c r="W9" t="n">
        <v>0.14</v>
      </c>
      <c r="X9" t="n">
        <v>0.93</v>
      </c>
      <c r="Y9" t="n">
        <v>1</v>
      </c>
      <c r="Z9" t="n">
        <v>10</v>
      </c>
      <c r="AA9" t="n">
        <v>140.7446760844308</v>
      </c>
      <c r="AB9" t="n">
        <v>192.5730750355171</v>
      </c>
      <c r="AC9" t="n">
        <v>174.1941710321901</v>
      </c>
      <c r="AD9" t="n">
        <v>140744.6760844308</v>
      </c>
      <c r="AE9" t="n">
        <v>192573.0750355172</v>
      </c>
      <c r="AF9" t="n">
        <v>6.721733522370983e-06</v>
      </c>
      <c r="AG9" t="n">
        <v>5.165895061728396</v>
      </c>
      <c r="AH9" t="n">
        <v>174194.1710321901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7.5871</v>
      </c>
      <c r="E10" t="n">
        <v>13.18</v>
      </c>
      <c r="F10" t="n">
        <v>9.56</v>
      </c>
      <c r="G10" t="n">
        <v>18.5</v>
      </c>
      <c r="H10" t="n">
        <v>0.28</v>
      </c>
      <c r="I10" t="n">
        <v>31</v>
      </c>
      <c r="J10" t="n">
        <v>188.73</v>
      </c>
      <c r="K10" t="n">
        <v>53.44</v>
      </c>
      <c r="L10" t="n">
        <v>3</v>
      </c>
      <c r="M10" t="n">
        <v>29</v>
      </c>
      <c r="N10" t="n">
        <v>37.29</v>
      </c>
      <c r="O10" t="n">
        <v>23510.33</v>
      </c>
      <c r="P10" t="n">
        <v>124.3</v>
      </c>
      <c r="Q10" t="n">
        <v>446.31</v>
      </c>
      <c r="R10" t="n">
        <v>57.82</v>
      </c>
      <c r="S10" t="n">
        <v>28.73</v>
      </c>
      <c r="T10" t="n">
        <v>13758.11</v>
      </c>
      <c r="U10" t="n">
        <v>0.5</v>
      </c>
      <c r="V10" t="n">
        <v>0.85</v>
      </c>
      <c r="W10" t="n">
        <v>0.13</v>
      </c>
      <c r="X10" t="n">
        <v>0.84</v>
      </c>
      <c r="Y10" t="n">
        <v>1</v>
      </c>
      <c r="Z10" t="n">
        <v>10</v>
      </c>
      <c r="AA10" t="n">
        <v>139.2077208453784</v>
      </c>
      <c r="AB10" t="n">
        <v>190.470145071767</v>
      </c>
      <c r="AC10" t="n">
        <v>172.2919417526989</v>
      </c>
      <c r="AD10" t="n">
        <v>139207.7208453784</v>
      </c>
      <c r="AE10" t="n">
        <v>190470.145071767</v>
      </c>
      <c r="AF10" t="n">
        <v>6.827743484340016e-06</v>
      </c>
      <c r="AG10" t="n">
        <v>5.084876543209877</v>
      </c>
      <c r="AH10" t="n">
        <v>172291.9417526989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7.7506</v>
      </c>
      <c r="E11" t="n">
        <v>12.9</v>
      </c>
      <c r="F11" t="n">
        <v>9.390000000000001</v>
      </c>
      <c r="G11" t="n">
        <v>20.12</v>
      </c>
      <c r="H11" t="n">
        <v>0.3</v>
      </c>
      <c r="I11" t="n">
        <v>28</v>
      </c>
      <c r="J11" t="n">
        <v>189.11</v>
      </c>
      <c r="K11" t="n">
        <v>53.44</v>
      </c>
      <c r="L11" t="n">
        <v>3.25</v>
      </c>
      <c r="M11" t="n">
        <v>26</v>
      </c>
      <c r="N11" t="n">
        <v>37.42</v>
      </c>
      <c r="O11" t="n">
        <v>23557.3</v>
      </c>
      <c r="P11" t="n">
        <v>121.6</v>
      </c>
      <c r="Q11" t="n">
        <v>446.28</v>
      </c>
      <c r="R11" t="n">
        <v>52.01</v>
      </c>
      <c r="S11" t="n">
        <v>28.73</v>
      </c>
      <c r="T11" t="n">
        <v>10868.02</v>
      </c>
      <c r="U11" t="n">
        <v>0.55</v>
      </c>
      <c r="V11" t="n">
        <v>0.87</v>
      </c>
      <c r="W11" t="n">
        <v>0.13</v>
      </c>
      <c r="X11" t="n">
        <v>0.67</v>
      </c>
      <c r="Y11" t="n">
        <v>1</v>
      </c>
      <c r="Z11" t="n">
        <v>10</v>
      </c>
      <c r="AA11" t="n">
        <v>136.7845981459721</v>
      </c>
      <c r="AB11" t="n">
        <v>187.1547216938122</v>
      </c>
      <c r="AC11" t="n">
        <v>169.2929377287091</v>
      </c>
      <c r="AD11" t="n">
        <v>136784.5981459721</v>
      </c>
      <c r="AE11" t="n">
        <v>187154.7216938122</v>
      </c>
      <c r="AF11" t="n">
        <v>6.974879552098394e-06</v>
      </c>
      <c r="AG11" t="n">
        <v>4.976851851851852</v>
      </c>
      <c r="AH11" t="n">
        <v>169292.9377287091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7.785</v>
      </c>
      <c r="E12" t="n">
        <v>12.85</v>
      </c>
      <c r="F12" t="n">
        <v>9.41</v>
      </c>
      <c r="G12" t="n">
        <v>21.71</v>
      </c>
      <c r="H12" t="n">
        <v>0.33</v>
      </c>
      <c r="I12" t="n">
        <v>26</v>
      </c>
      <c r="J12" t="n">
        <v>189.49</v>
      </c>
      <c r="K12" t="n">
        <v>53.44</v>
      </c>
      <c r="L12" t="n">
        <v>3.5</v>
      </c>
      <c r="M12" t="n">
        <v>24</v>
      </c>
      <c r="N12" t="n">
        <v>37.55</v>
      </c>
      <c r="O12" t="n">
        <v>23604.32</v>
      </c>
      <c r="P12" t="n">
        <v>121.36</v>
      </c>
      <c r="Q12" t="n">
        <v>446.32</v>
      </c>
      <c r="R12" t="n">
        <v>53.45</v>
      </c>
      <c r="S12" t="n">
        <v>28.73</v>
      </c>
      <c r="T12" t="n">
        <v>11599.1</v>
      </c>
      <c r="U12" t="n">
        <v>0.54</v>
      </c>
      <c r="V12" t="n">
        <v>0.87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136.5094111101453</v>
      </c>
      <c r="AB12" t="n">
        <v>186.778198650999</v>
      </c>
      <c r="AC12" t="n">
        <v>168.9523495166484</v>
      </c>
      <c r="AD12" t="n">
        <v>136509.4111101453</v>
      </c>
      <c r="AE12" t="n">
        <v>186778.198650999</v>
      </c>
      <c r="AF12" t="n">
        <v>7.005836620788843e-06</v>
      </c>
      <c r="AG12" t="n">
        <v>4.957561728395062</v>
      </c>
      <c r="AH12" t="n">
        <v>168952.3495166484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7.7667</v>
      </c>
      <c r="E13" t="n">
        <v>12.88</v>
      </c>
      <c r="F13" t="n">
        <v>9.48</v>
      </c>
      <c r="G13" t="n">
        <v>22.74</v>
      </c>
      <c r="H13" t="n">
        <v>0.35</v>
      </c>
      <c r="I13" t="n">
        <v>25</v>
      </c>
      <c r="J13" t="n">
        <v>189.87</v>
      </c>
      <c r="K13" t="n">
        <v>53.44</v>
      </c>
      <c r="L13" t="n">
        <v>3.75</v>
      </c>
      <c r="M13" t="n">
        <v>23</v>
      </c>
      <c r="N13" t="n">
        <v>37.69</v>
      </c>
      <c r="O13" t="n">
        <v>23651.38</v>
      </c>
      <c r="P13" t="n">
        <v>121.74</v>
      </c>
      <c r="Q13" t="n">
        <v>446.3</v>
      </c>
      <c r="R13" t="n">
        <v>55.43</v>
      </c>
      <c r="S13" t="n">
        <v>28.73</v>
      </c>
      <c r="T13" t="n">
        <v>12592.9</v>
      </c>
      <c r="U13" t="n">
        <v>0.52</v>
      </c>
      <c r="V13" t="n">
        <v>0.86</v>
      </c>
      <c r="W13" t="n">
        <v>0.12</v>
      </c>
      <c r="X13" t="n">
        <v>0.76</v>
      </c>
      <c r="Y13" t="n">
        <v>1</v>
      </c>
      <c r="Z13" t="n">
        <v>10</v>
      </c>
      <c r="AA13" t="n">
        <v>136.8569383862766</v>
      </c>
      <c r="AB13" t="n">
        <v>187.2537008020229</v>
      </c>
      <c r="AC13" t="n">
        <v>169.3824704097503</v>
      </c>
      <c r="AD13" t="n">
        <v>136856.9383862766</v>
      </c>
      <c r="AE13" t="n">
        <v>187253.7008020229</v>
      </c>
      <c r="AF13" t="n">
        <v>6.989368180177354e-06</v>
      </c>
      <c r="AG13" t="n">
        <v>4.969135802469136</v>
      </c>
      <c r="AH13" t="n">
        <v>169382.4704097503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7.8763</v>
      </c>
      <c r="E14" t="n">
        <v>12.7</v>
      </c>
      <c r="F14" t="n">
        <v>9.369999999999999</v>
      </c>
      <c r="G14" t="n">
        <v>24.45</v>
      </c>
      <c r="H14" t="n">
        <v>0.37</v>
      </c>
      <c r="I14" t="n">
        <v>23</v>
      </c>
      <c r="J14" t="n">
        <v>190.25</v>
      </c>
      <c r="K14" t="n">
        <v>53.44</v>
      </c>
      <c r="L14" t="n">
        <v>4</v>
      </c>
      <c r="M14" t="n">
        <v>21</v>
      </c>
      <c r="N14" t="n">
        <v>37.82</v>
      </c>
      <c r="O14" t="n">
        <v>23698.48</v>
      </c>
      <c r="P14" t="n">
        <v>120.17</v>
      </c>
      <c r="Q14" t="n">
        <v>446.29</v>
      </c>
      <c r="R14" t="n">
        <v>52</v>
      </c>
      <c r="S14" t="n">
        <v>28.73</v>
      </c>
      <c r="T14" t="n">
        <v>10892.36</v>
      </c>
      <c r="U14" t="n">
        <v>0.55</v>
      </c>
      <c r="V14" t="n">
        <v>0.87</v>
      </c>
      <c r="W14" t="n">
        <v>0.11</v>
      </c>
      <c r="X14" t="n">
        <v>0.65</v>
      </c>
      <c r="Y14" t="n">
        <v>1</v>
      </c>
      <c r="Z14" t="n">
        <v>10</v>
      </c>
      <c r="AA14" t="n">
        <v>135.4810366900394</v>
      </c>
      <c r="AB14" t="n">
        <v>185.3711314007332</v>
      </c>
      <c r="AC14" t="n">
        <v>167.6795707899163</v>
      </c>
      <c r="AD14" t="n">
        <v>135481.0366900394</v>
      </c>
      <c r="AE14" t="n">
        <v>185371.1314007333</v>
      </c>
      <c r="AF14" t="n">
        <v>7.087998840888781e-06</v>
      </c>
      <c r="AG14" t="n">
        <v>4.899691358024691</v>
      </c>
      <c r="AH14" t="n">
        <v>167679.5707899164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7.9664</v>
      </c>
      <c r="E15" t="n">
        <v>12.55</v>
      </c>
      <c r="F15" t="n">
        <v>9.300000000000001</v>
      </c>
      <c r="G15" t="n">
        <v>26.58</v>
      </c>
      <c r="H15" t="n">
        <v>0.4</v>
      </c>
      <c r="I15" t="n">
        <v>21</v>
      </c>
      <c r="J15" t="n">
        <v>190.63</v>
      </c>
      <c r="K15" t="n">
        <v>53.44</v>
      </c>
      <c r="L15" t="n">
        <v>4.25</v>
      </c>
      <c r="M15" t="n">
        <v>19</v>
      </c>
      <c r="N15" t="n">
        <v>37.95</v>
      </c>
      <c r="O15" t="n">
        <v>23745.63</v>
      </c>
      <c r="P15" t="n">
        <v>118.55</v>
      </c>
      <c r="Q15" t="n">
        <v>446.36</v>
      </c>
      <c r="R15" t="n">
        <v>49.54</v>
      </c>
      <c r="S15" t="n">
        <v>28.73</v>
      </c>
      <c r="T15" t="n">
        <v>9670.73</v>
      </c>
      <c r="U15" t="n">
        <v>0.58</v>
      </c>
      <c r="V15" t="n">
        <v>0.88</v>
      </c>
      <c r="W15" t="n">
        <v>0.12</v>
      </c>
      <c r="X15" t="n">
        <v>0.58</v>
      </c>
      <c r="Y15" t="n">
        <v>1</v>
      </c>
      <c r="Z15" t="n">
        <v>10</v>
      </c>
      <c r="AA15" t="n">
        <v>134.3086460162314</v>
      </c>
      <c r="AB15" t="n">
        <v>183.7670147586039</v>
      </c>
      <c r="AC15" t="n">
        <v>166.2285487887195</v>
      </c>
      <c r="AD15" t="n">
        <v>134308.6460162314</v>
      </c>
      <c r="AE15" t="n">
        <v>183767.0147586039</v>
      </c>
      <c r="AF15" t="n">
        <v>7.169081163243704e-06</v>
      </c>
      <c r="AG15" t="n">
        <v>4.841820987654321</v>
      </c>
      <c r="AH15" t="n">
        <v>166228.5487887195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8.0098</v>
      </c>
      <c r="E16" t="n">
        <v>12.48</v>
      </c>
      <c r="F16" t="n">
        <v>9.27</v>
      </c>
      <c r="G16" t="n">
        <v>27.82</v>
      </c>
      <c r="H16" t="n">
        <v>0.42</v>
      </c>
      <c r="I16" t="n">
        <v>20</v>
      </c>
      <c r="J16" t="n">
        <v>191.02</v>
      </c>
      <c r="K16" t="n">
        <v>53.44</v>
      </c>
      <c r="L16" t="n">
        <v>4.5</v>
      </c>
      <c r="M16" t="n">
        <v>18</v>
      </c>
      <c r="N16" t="n">
        <v>38.08</v>
      </c>
      <c r="O16" t="n">
        <v>23792.83</v>
      </c>
      <c r="P16" t="n">
        <v>117.87</v>
      </c>
      <c r="Q16" t="n">
        <v>446.33</v>
      </c>
      <c r="R16" t="n">
        <v>48.67</v>
      </c>
      <c r="S16" t="n">
        <v>28.73</v>
      </c>
      <c r="T16" t="n">
        <v>9238.860000000001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133.789122489679</v>
      </c>
      <c r="AB16" t="n">
        <v>183.0561797498147</v>
      </c>
      <c r="AC16" t="n">
        <v>165.5855548755057</v>
      </c>
      <c r="AD16" t="n">
        <v>133789.122489679</v>
      </c>
      <c r="AE16" t="n">
        <v>183056.1797498147</v>
      </c>
      <c r="AF16" t="n">
        <v>7.20813746502177e-06</v>
      </c>
      <c r="AG16" t="n">
        <v>4.814814814814815</v>
      </c>
      <c r="AH16" t="n">
        <v>165585.5548755057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8.058400000000001</v>
      </c>
      <c r="E17" t="n">
        <v>12.41</v>
      </c>
      <c r="F17" t="n">
        <v>9.23</v>
      </c>
      <c r="G17" t="n">
        <v>29.16</v>
      </c>
      <c r="H17" t="n">
        <v>0.44</v>
      </c>
      <c r="I17" t="n">
        <v>19</v>
      </c>
      <c r="J17" t="n">
        <v>191.4</v>
      </c>
      <c r="K17" t="n">
        <v>53.44</v>
      </c>
      <c r="L17" t="n">
        <v>4.75</v>
      </c>
      <c r="M17" t="n">
        <v>17</v>
      </c>
      <c r="N17" t="n">
        <v>38.22</v>
      </c>
      <c r="O17" t="n">
        <v>23840.07</v>
      </c>
      <c r="P17" t="n">
        <v>117.03</v>
      </c>
      <c r="Q17" t="n">
        <v>446.28</v>
      </c>
      <c r="R17" t="n">
        <v>47.38</v>
      </c>
      <c r="S17" t="n">
        <v>28.73</v>
      </c>
      <c r="T17" t="n">
        <v>8602.469999999999</v>
      </c>
      <c r="U17" t="n">
        <v>0.61</v>
      </c>
      <c r="V17" t="n">
        <v>0.88</v>
      </c>
      <c r="W17" t="n">
        <v>0.11</v>
      </c>
      <c r="X17" t="n">
        <v>0.51</v>
      </c>
      <c r="Y17" t="n">
        <v>1</v>
      </c>
      <c r="Z17" t="n">
        <v>10</v>
      </c>
      <c r="AA17" t="n">
        <v>133.1810191553468</v>
      </c>
      <c r="AB17" t="n">
        <v>182.2241459401562</v>
      </c>
      <c r="AC17" t="n">
        <v>164.8329292048739</v>
      </c>
      <c r="AD17" t="n">
        <v>133181.0191553468</v>
      </c>
      <c r="AE17" t="n">
        <v>182224.1459401562</v>
      </c>
      <c r="AF17" t="n">
        <v>7.251873323694902e-06</v>
      </c>
      <c r="AG17" t="n">
        <v>4.787808641975309</v>
      </c>
      <c r="AH17" t="n">
        <v>164832.9292048739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8.108700000000001</v>
      </c>
      <c r="E18" t="n">
        <v>12.33</v>
      </c>
      <c r="F18" t="n">
        <v>9.19</v>
      </c>
      <c r="G18" t="n">
        <v>30.65</v>
      </c>
      <c r="H18" t="n">
        <v>0.46</v>
      </c>
      <c r="I18" t="n">
        <v>18</v>
      </c>
      <c r="J18" t="n">
        <v>191.78</v>
      </c>
      <c r="K18" t="n">
        <v>53.44</v>
      </c>
      <c r="L18" t="n">
        <v>5</v>
      </c>
      <c r="M18" t="n">
        <v>16</v>
      </c>
      <c r="N18" t="n">
        <v>38.35</v>
      </c>
      <c r="O18" t="n">
        <v>23887.36</v>
      </c>
      <c r="P18" t="n">
        <v>115.91</v>
      </c>
      <c r="Q18" t="n">
        <v>446.27</v>
      </c>
      <c r="R18" t="n">
        <v>46.03</v>
      </c>
      <c r="S18" t="n">
        <v>28.73</v>
      </c>
      <c r="T18" t="n">
        <v>7927.66</v>
      </c>
      <c r="U18" t="n">
        <v>0.62</v>
      </c>
      <c r="V18" t="n">
        <v>0.89</v>
      </c>
      <c r="W18" t="n">
        <v>0.11</v>
      </c>
      <c r="X18" t="n">
        <v>0.47</v>
      </c>
      <c r="Y18" t="n">
        <v>1</v>
      </c>
      <c r="Z18" t="n">
        <v>10</v>
      </c>
      <c r="AA18" t="n">
        <v>132.4866092280074</v>
      </c>
      <c r="AB18" t="n">
        <v>181.274023642367</v>
      </c>
      <c r="AC18" t="n">
        <v>163.9734852456805</v>
      </c>
      <c r="AD18" t="n">
        <v>132486.6092280074</v>
      </c>
      <c r="AE18" t="n">
        <v>181274.023642367</v>
      </c>
      <c r="AF18" t="n">
        <v>7.297139037506807e-06</v>
      </c>
      <c r="AG18" t="n">
        <v>4.756944444444445</v>
      </c>
      <c r="AH18" t="n">
        <v>163973.4852456804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8.145200000000001</v>
      </c>
      <c r="E19" t="n">
        <v>12.28</v>
      </c>
      <c r="F19" t="n">
        <v>9.18</v>
      </c>
      <c r="G19" t="n">
        <v>32.39</v>
      </c>
      <c r="H19" t="n">
        <v>0.48</v>
      </c>
      <c r="I19" t="n">
        <v>17</v>
      </c>
      <c r="J19" t="n">
        <v>192.17</v>
      </c>
      <c r="K19" t="n">
        <v>53.44</v>
      </c>
      <c r="L19" t="n">
        <v>5.25</v>
      </c>
      <c r="M19" t="n">
        <v>15</v>
      </c>
      <c r="N19" t="n">
        <v>38.48</v>
      </c>
      <c r="O19" t="n">
        <v>23934.69</v>
      </c>
      <c r="P19" t="n">
        <v>115.24</v>
      </c>
      <c r="Q19" t="n">
        <v>446.29</v>
      </c>
      <c r="R19" t="n">
        <v>45.35</v>
      </c>
      <c r="S19" t="n">
        <v>28.73</v>
      </c>
      <c r="T19" t="n">
        <v>7594.95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132.058104011985</v>
      </c>
      <c r="AB19" t="n">
        <v>180.6877239014895</v>
      </c>
      <c r="AC19" t="n">
        <v>163.4431411291953</v>
      </c>
      <c r="AD19" t="n">
        <v>132058.104011985</v>
      </c>
      <c r="AE19" t="n">
        <v>180687.7239014895</v>
      </c>
      <c r="AF19" t="n">
        <v>7.329985927251031e-06</v>
      </c>
      <c r="AG19" t="n">
        <v>4.737654320987654</v>
      </c>
      <c r="AH19" t="n">
        <v>163443.1411291953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8.193199999999999</v>
      </c>
      <c r="E20" t="n">
        <v>12.21</v>
      </c>
      <c r="F20" t="n">
        <v>9.140000000000001</v>
      </c>
      <c r="G20" t="n">
        <v>34.28</v>
      </c>
      <c r="H20" t="n">
        <v>0.51</v>
      </c>
      <c r="I20" t="n">
        <v>16</v>
      </c>
      <c r="J20" t="n">
        <v>192.55</v>
      </c>
      <c r="K20" t="n">
        <v>53.44</v>
      </c>
      <c r="L20" t="n">
        <v>5.5</v>
      </c>
      <c r="M20" t="n">
        <v>14</v>
      </c>
      <c r="N20" t="n">
        <v>38.62</v>
      </c>
      <c r="O20" t="n">
        <v>23982.06</v>
      </c>
      <c r="P20" t="n">
        <v>114.22</v>
      </c>
      <c r="Q20" t="n">
        <v>446.27</v>
      </c>
      <c r="R20" t="n">
        <v>44.25</v>
      </c>
      <c r="S20" t="n">
        <v>28.73</v>
      </c>
      <c r="T20" t="n">
        <v>7050.7</v>
      </c>
      <c r="U20" t="n">
        <v>0.65</v>
      </c>
      <c r="V20" t="n">
        <v>0.89</v>
      </c>
      <c r="W20" t="n">
        <v>0.11</v>
      </c>
      <c r="X20" t="n">
        <v>0.42</v>
      </c>
      <c r="Y20" t="n">
        <v>1</v>
      </c>
      <c r="Z20" t="n">
        <v>10</v>
      </c>
      <c r="AA20" t="n">
        <v>131.4206198192169</v>
      </c>
      <c r="AB20" t="n">
        <v>179.815489905127</v>
      </c>
      <c r="AC20" t="n">
        <v>162.6541519212572</v>
      </c>
      <c r="AD20" t="n">
        <v>131420.6198192169</v>
      </c>
      <c r="AE20" t="n">
        <v>179815.489905127</v>
      </c>
      <c r="AF20" t="n">
        <v>7.373181837051656e-06</v>
      </c>
      <c r="AG20" t="n">
        <v>4.710648148148149</v>
      </c>
      <c r="AH20" t="n">
        <v>162654.1519212572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8.1906</v>
      </c>
      <c r="E21" t="n">
        <v>12.21</v>
      </c>
      <c r="F21" t="n">
        <v>9.140000000000001</v>
      </c>
      <c r="G21" t="n">
        <v>34.29</v>
      </c>
      <c r="H21" t="n">
        <v>0.53</v>
      </c>
      <c r="I21" t="n">
        <v>16</v>
      </c>
      <c r="J21" t="n">
        <v>192.94</v>
      </c>
      <c r="K21" t="n">
        <v>53.44</v>
      </c>
      <c r="L21" t="n">
        <v>5.75</v>
      </c>
      <c r="M21" t="n">
        <v>14</v>
      </c>
      <c r="N21" t="n">
        <v>38.75</v>
      </c>
      <c r="O21" t="n">
        <v>24029.48</v>
      </c>
      <c r="P21" t="n">
        <v>113.82</v>
      </c>
      <c r="Q21" t="n">
        <v>446.27</v>
      </c>
      <c r="R21" t="n">
        <v>44.35</v>
      </c>
      <c r="S21" t="n">
        <v>28.73</v>
      </c>
      <c r="T21" t="n">
        <v>7100.91</v>
      </c>
      <c r="U21" t="n">
        <v>0.65</v>
      </c>
      <c r="V21" t="n">
        <v>0.89</v>
      </c>
      <c r="W21" t="n">
        <v>0.11</v>
      </c>
      <c r="X21" t="n">
        <v>0.42</v>
      </c>
      <c r="Y21" t="n">
        <v>1</v>
      </c>
      <c r="Z21" t="n">
        <v>10</v>
      </c>
      <c r="AA21" t="n">
        <v>131.3173952541416</v>
      </c>
      <c r="AB21" t="n">
        <v>179.6742535012446</v>
      </c>
      <c r="AC21" t="n">
        <v>162.5263949215347</v>
      </c>
      <c r="AD21" t="n">
        <v>131317.3952541416</v>
      </c>
      <c r="AE21" t="n">
        <v>179674.2535012446</v>
      </c>
      <c r="AF21" t="n">
        <v>7.370842058604123e-06</v>
      </c>
      <c r="AG21" t="n">
        <v>4.710648148148149</v>
      </c>
      <c r="AH21" t="n">
        <v>162526.3949215348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8.241199999999999</v>
      </c>
      <c r="E22" t="n">
        <v>12.13</v>
      </c>
      <c r="F22" t="n">
        <v>9.109999999999999</v>
      </c>
      <c r="G22" t="n">
        <v>36.43</v>
      </c>
      <c r="H22" t="n">
        <v>0.55</v>
      </c>
      <c r="I22" t="n">
        <v>15</v>
      </c>
      <c r="J22" t="n">
        <v>193.32</v>
      </c>
      <c r="K22" t="n">
        <v>53.44</v>
      </c>
      <c r="L22" t="n">
        <v>6</v>
      </c>
      <c r="M22" t="n">
        <v>13</v>
      </c>
      <c r="N22" t="n">
        <v>38.89</v>
      </c>
      <c r="O22" t="n">
        <v>24076.95</v>
      </c>
      <c r="P22" t="n">
        <v>113.06</v>
      </c>
      <c r="Q22" t="n">
        <v>446.28</v>
      </c>
      <c r="R22" t="n">
        <v>43.16</v>
      </c>
      <c r="S22" t="n">
        <v>28.73</v>
      </c>
      <c r="T22" t="n">
        <v>6512</v>
      </c>
      <c r="U22" t="n">
        <v>0.67</v>
      </c>
      <c r="V22" t="n">
        <v>0.89</v>
      </c>
      <c r="W22" t="n">
        <v>0.11</v>
      </c>
      <c r="X22" t="n">
        <v>0.39</v>
      </c>
      <c r="Y22" t="n">
        <v>1</v>
      </c>
      <c r="Z22" t="n">
        <v>10</v>
      </c>
      <c r="AA22" t="n">
        <v>130.7638325060666</v>
      </c>
      <c r="AB22" t="n">
        <v>178.9168445278639</v>
      </c>
      <c r="AC22" t="n">
        <v>161.8412719975431</v>
      </c>
      <c r="AD22" t="n">
        <v>130763.8325060666</v>
      </c>
      <c r="AE22" t="n">
        <v>178916.8445278639</v>
      </c>
      <c r="AF22" t="n">
        <v>7.416377746852281e-06</v>
      </c>
      <c r="AG22" t="n">
        <v>4.679783950617284</v>
      </c>
      <c r="AH22" t="n">
        <v>161841.2719975431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8.342000000000001</v>
      </c>
      <c r="E23" t="n">
        <v>11.99</v>
      </c>
      <c r="F23" t="n">
        <v>9</v>
      </c>
      <c r="G23" t="n">
        <v>38.56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111.13</v>
      </c>
      <c r="Q23" t="n">
        <v>446.27</v>
      </c>
      <c r="R23" t="n">
        <v>39.34</v>
      </c>
      <c r="S23" t="n">
        <v>28.73</v>
      </c>
      <c r="T23" t="n">
        <v>4605.55</v>
      </c>
      <c r="U23" t="n">
        <v>0.73</v>
      </c>
      <c r="V23" t="n">
        <v>0.91</v>
      </c>
      <c r="W23" t="n">
        <v>0.1</v>
      </c>
      <c r="X23" t="n">
        <v>0.28</v>
      </c>
      <c r="Y23" t="n">
        <v>1</v>
      </c>
      <c r="Z23" t="n">
        <v>10</v>
      </c>
      <c r="AA23" t="n">
        <v>129.4892196841561</v>
      </c>
      <c r="AB23" t="n">
        <v>177.1728630329777</v>
      </c>
      <c r="AC23" t="n">
        <v>160.2637336488349</v>
      </c>
      <c r="AD23" t="n">
        <v>129489.2196841561</v>
      </c>
      <c r="AE23" t="n">
        <v>177172.8630329777</v>
      </c>
      <c r="AF23" t="n">
        <v>7.507089157433595e-06</v>
      </c>
      <c r="AG23" t="n">
        <v>4.625771604938271</v>
      </c>
      <c r="AH23" t="n">
        <v>160263.7336488349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8.2567</v>
      </c>
      <c r="E24" t="n">
        <v>12.11</v>
      </c>
      <c r="F24" t="n">
        <v>9.119999999999999</v>
      </c>
      <c r="G24" t="n">
        <v>39.09</v>
      </c>
      <c r="H24" t="n">
        <v>0.59</v>
      </c>
      <c r="I24" t="n">
        <v>14</v>
      </c>
      <c r="J24" t="n">
        <v>194.09</v>
      </c>
      <c r="K24" t="n">
        <v>53.44</v>
      </c>
      <c r="L24" t="n">
        <v>6.5</v>
      </c>
      <c r="M24" t="n">
        <v>12</v>
      </c>
      <c r="N24" t="n">
        <v>39.16</v>
      </c>
      <c r="O24" t="n">
        <v>24172.03</v>
      </c>
      <c r="P24" t="n">
        <v>112.21</v>
      </c>
      <c r="Q24" t="n">
        <v>446.28</v>
      </c>
      <c r="R24" t="n">
        <v>44.09</v>
      </c>
      <c r="S24" t="n">
        <v>28.73</v>
      </c>
      <c r="T24" t="n">
        <v>6981.06</v>
      </c>
      <c r="U24" t="n">
        <v>0.65</v>
      </c>
      <c r="V24" t="n">
        <v>0.89</v>
      </c>
      <c r="W24" t="n">
        <v>0.1</v>
      </c>
      <c r="X24" t="n">
        <v>0.4</v>
      </c>
      <c r="Y24" t="n">
        <v>1</v>
      </c>
      <c r="Z24" t="n">
        <v>10</v>
      </c>
      <c r="AA24" t="n">
        <v>130.442326743562</v>
      </c>
      <c r="AB24" t="n">
        <v>178.4769461597721</v>
      </c>
      <c r="AC24" t="n">
        <v>161.4433569123006</v>
      </c>
      <c r="AD24" t="n">
        <v>130442.326743562</v>
      </c>
      <c r="AE24" t="n">
        <v>178476.9461597721</v>
      </c>
      <c r="AF24" t="n">
        <v>7.430326426058733e-06</v>
      </c>
      <c r="AG24" t="n">
        <v>4.672067901234567</v>
      </c>
      <c r="AH24" t="n">
        <v>161443.3569123006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8.3177</v>
      </c>
      <c r="E25" t="n">
        <v>12.02</v>
      </c>
      <c r="F25" t="n">
        <v>9.07</v>
      </c>
      <c r="G25" t="n">
        <v>41.86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111</v>
      </c>
      <c r="Q25" t="n">
        <v>446.27</v>
      </c>
      <c r="R25" t="n">
        <v>42.17</v>
      </c>
      <c r="S25" t="n">
        <v>28.73</v>
      </c>
      <c r="T25" t="n">
        <v>6026.02</v>
      </c>
      <c r="U25" t="n">
        <v>0.68</v>
      </c>
      <c r="V25" t="n">
        <v>0.9</v>
      </c>
      <c r="W25" t="n">
        <v>0.1</v>
      </c>
      <c r="X25" t="n">
        <v>0.35</v>
      </c>
      <c r="Y25" t="n">
        <v>1</v>
      </c>
      <c r="Z25" t="n">
        <v>10</v>
      </c>
      <c r="AA25" t="n">
        <v>129.6824320822124</v>
      </c>
      <c r="AB25" t="n">
        <v>177.4372247599277</v>
      </c>
      <c r="AC25" t="n">
        <v>160.5028650635988</v>
      </c>
      <c r="AD25" t="n">
        <v>129682.4320822124</v>
      </c>
      <c r="AE25" t="n">
        <v>177437.2247599277</v>
      </c>
      <c r="AF25" t="n">
        <v>7.485221228097027e-06</v>
      </c>
      <c r="AG25" t="n">
        <v>4.637345679012346</v>
      </c>
      <c r="AH25" t="n">
        <v>160502.8650635988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8.315</v>
      </c>
      <c r="E26" t="n">
        <v>12.03</v>
      </c>
      <c r="F26" t="n">
        <v>9.07</v>
      </c>
      <c r="G26" t="n">
        <v>41.88</v>
      </c>
      <c r="H26" t="n">
        <v>0.64</v>
      </c>
      <c r="I26" t="n">
        <v>13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110.83</v>
      </c>
      <c r="Q26" t="n">
        <v>446.27</v>
      </c>
      <c r="R26" t="n">
        <v>42.21</v>
      </c>
      <c r="S26" t="n">
        <v>28.73</v>
      </c>
      <c r="T26" t="n">
        <v>6047.25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129.6476535760625</v>
      </c>
      <c r="AB26" t="n">
        <v>177.389639273494</v>
      </c>
      <c r="AC26" t="n">
        <v>160.4598210692037</v>
      </c>
      <c r="AD26" t="n">
        <v>129647.6535760625</v>
      </c>
      <c r="AE26" t="n">
        <v>177389.639273494</v>
      </c>
      <c r="AF26" t="n">
        <v>7.482791458170742e-06</v>
      </c>
      <c r="AG26" t="n">
        <v>4.641203703703704</v>
      </c>
      <c r="AH26" t="n">
        <v>160459.8210692037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8.3733</v>
      </c>
      <c r="E27" t="n">
        <v>11.94</v>
      </c>
      <c r="F27" t="n">
        <v>9.029999999999999</v>
      </c>
      <c r="G27" t="n">
        <v>45.14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109.57</v>
      </c>
      <c r="Q27" t="n">
        <v>446.27</v>
      </c>
      <c r="R27" t="n">
        <v>40.62</v>
      </c>
      <c r="S27" t="n">
        <v>28.73</v>
      </c>
      <c r="T27" t="n">
        <v>5255.39</v>
      </c>
      <c r="U27" t="n">
        <v>0.71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118.7460970733938</v>
      </c>
      <c r="AB27" t="n">
        <v>162.4736487238204</v>
      </c>
      <c r="AC27" t="n">
        <v>146.9673917228621</v>
      </c>
      <c r="AD27" t="n">
        <v>118746.0970733938</v>
      </c>
      <c r="AE27" t="n">
        <v>162473.6487238205</v>
      </c>
      <c r="AF27" t="n">
        <v>7.535256490282751e-06</v>
      </c>
      <c r="AG27" t="n">
        <v>4.606481481481482</v>
      </c>
      <c r="AH27" t="n">
        <v>146967.3917228621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8.368</v>
      </c>
      <c r="E28" t="n">
        <v>11.95</v>
      </c>
      <c r="F28" t="n">
        <v>9.039999999999999</v>
      </c>
      <c r="G28" t="n">
        <v>45.17</v>
      </c>
      <c r="H28" t="n">
        <v>0.68</v>
      </c>
      <c r="I28" t="n">
        <v>12</v>
      </c>
      <c r="J28" t="n">
        <v>195.64</v>
      </c>
      <c r="K28" t="n">
        <v>53.44</v>
      </c>
      <c r="L28" t="n">
        <v>7.5</v>
      </c>
      <c r="M28" t="n">
        <v>10</v>
      </c>
      <c r="N28" t="n">
        <v>39.7</v>
      </c>
      <c r="O28" t="n">
        <v>24362.73</v>
      </c>
      <c r="P28" t="n">
        <v>109.66</v>
      </c>
      <c r="Q28" t="n">
        <v>446.27</v>
      </c>
      <c r="R28" t="n">
        <v>40.87</v>
      </c>
      <c r="S28" t="n">
        <v>28.73</v>
      </c>
      <c r="T28" t="n">
        <v>5378.16</v>
      </c>
      <c r="U28" t="n">
        <v>0.7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118.8143794251549</v>
      </c>
      <c r="AB28" t="n">
        <v>162.5670756499048</v>
      </c>
      <c r="AC28" t="n">
        <v>147.0519021142464</v>
      </c>
      <c r="AD28" t="n">
        <v>118814.3794251549</v>
      </c>
      <c r="AE28" t="n">
        <v>162567.0756499048</v>
      </c>
      <c r="AF28" t="n">
        <v>7.530486941908933e-06</v>
      </c>
      <c r="AG28" t="n">
        <v>4.610339506172839</v>
      </c>
      <c r="AH28" t="n">
        <v>147051.9021142464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8.414999999999999</v>
      </c>
      <c r="E29" t="n">
        <v>11.88</v>
      </c>
      <c r="F29" t="n">
        <v>9.01</v>
      </c>
      <c r="G29" t="n">
        <v>49.12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108.19</v>
      </c>
      <c r="Q29" t="n">
        <v>446.28</v>
      </c>
      <c r="R29" t="n">
        <v>39.9</v>
      </c>
      <c r="S29" t="n">
        <v>28.73</v>
      </c>
      <c r="T29" t="n">
        <v>4900.84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118.1012574186682</v>
      </c>
      <c r="AB29" t="n">
        <v>161.5913506599076</v>
      </c>
      <c r="AC29" t="n">
        <v>146.1692989478557</v>
      </c>
      <c r="AD29" t="n">
        <v>118101.2574186682</v>
      </c>
      <c r="AE29" t="n">
        <v>161591.3506599076</v>
      </c>
      <c r="AF29" t="n">
        <v>7.572782936922043e-06</v>
      </c>
      <c r="AG29" t="n">
        <v>4.583333333333334</v>
      </c>
      <c r="AH29" t="n">
        <v>146169.2989478557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8.414199999999999</v>
      </c>
      <c r="E30" t="n">
        <v>11.88</v>
      </c>
      <c r="F30" t="n">
        <v>9.01</v>
      </c>
      <c r="G30" t="n">
        <v>49.13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107.89</v>
      </c>
      <c r="Q30" t="n">
        <v>446.3</v>
      </c>
      <c r="R30" t="n">
        <v>39.88</v>
      </c>
      <c r="S30" t="n">
        <v>28.73</v>
      </c>
      <c r="T30" t="n">
        <v>4890.85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118.0191840490554</v>
      </c>
      <c r="AB30" t="n">
        <v>161.4790542547819</v>
      </c>
      <c r="AC30" t="n">
        <v>146.0677199540261</v>
      </c>
      <c r="AD30" t="n">
        <v>118019.1840490554</v>
      </c>
      <c r="AE30" t="n">
        <v>161479.0542547819</v>
      </c>
      <c r="AF30" t="n">
        <v>7.572063005092033e-06</v>
      </c>
      <c r="AG30" t="n">
        <v>4.583333333333334</v>
      </c>
      <c r="AH30" t="n">
        <v>146067.7199540261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8.4146</v>
      </c>
      <c r="E31" t="n">
        <v>11.88</v>
      </c>
      <c r="F31" t="n">
        <v>9.01</v>
      </c>
      <c r="G31" t="n">
        <v>49.12</v>
      </c>
      <c r="H31" t="n">
        <v>0.74</v>
      </c>
      <c r="I31" t="n">
        <v>11</v>
      </c>
      <c r="J31" t="n">
        <v>196.8</v>
      </c>
      <c r="K31" t="n">
        <v>53.44</v>
      </c>
      <c r="L31" t="n">
        <v>8.25</v>
      </c>
      <c r="M31" t="n">
        <v>9</v>
      </c>
      <c r="N31" t="n">
        <v>40.12</v>
      </c>
      <c r="O31" t="n">
        <v>24506.24</v>
      </c>
      <c r="P31" t="n">
        <v>107.18</v>
      </c>
      <c r="Q31" t="n">
        <v>446.27</v>
      </c>
      <c r="R31" t="n">
        <v>39.97</v>
      </c>
      <c r="S31" t="n">
        <v>28.73</v>
      </c>
      <c r="T31" t="n">
        <v>4935.18</v>
      </c>
      <c r="U31" t="n">
        <v>0.72</v>
      </c>
      <c r="V31" t="n">
        <v>0.9</v>
      </c>
      <c r="W31" t="n">
        <v>0.1</v>
      </c>
      <c r="X31" t="n">
        <v>0.29</v>
      </c>
      <c r="Y31" t="n">
        <v>1</v>
      </c>
      <c r="Z31" t="n">
        <v>10</v>
      </c>
      <c r="AA31" t="n">
        <v>117.8130288195664</v>
      </c>
      <c r="AB31" t="n">
        <v>161.1969835748683</v>
      </c>
      <c r="AC31" t="n">
        <v>145.8125697039147</v>
      </c>
      <c r="AD31" t="n">
        <v>117813.0288195664</v>
      </c>
      <c r="AE31" t="n">
        <v>161196.9835748684</v>
      </c>
      <c r="AF31" t="n">
        <v>7.572422971007038e-06</v>
      </c>
      <c r="AG31" t="n">
        <v>4.583333333333334</v>
      </c>
      <c r="AH31" t="n">
        <v>145812.5697039147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8.4636</v>
      </c>
      <c r="E32" t="n">
        <v>11.82</v>
      </c>
      <c r="F32" t="n">
        <v>8.970000000000001</v>
      </c>
      <c r="G32" t="n">
        <v>53.85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106.41</v>
      </c>
      <c r="Q32" t="n">
        <v>446.27</v>
      </c>
      <c r="R32" t="n">
        <v>38.85</v>
      </c>
      <c r="S32" t="n">
        <v>28.73</v>
      </c>
      <c r="T32" t="n">
        <v>4379.83</v>
      </c>
      <c r="U32" t="n">
        <v>0.74</v>
      </c>
      <c r="V32" t="n">
        <v>0.91</v>
      </c>
      <c r="W32" t="n">
        <v>0.1</v>
      </c>
      <c r="X32" t="n">
        <v>0.25</v>
      </c>
      <c r="Y32" t="n">
        <v>1</v>
      </c>
      <c r="Z32" t="n">
        <v>10</v>
      </c>
      <c r="AA32" t="n">
        <v>117.2853466048929</v>
      </c>
      <c r="AB32" t="n">
        <v>160.4749854890562</v>
      </c>
      <c r="AC32" t="n">
        <v>145.1594781020816</v>
      </c>
      <c r="AD32" t="n">
        <v>117285.3466048929</v>
      </c>
      <c r="AE32" t="n">
        <v>160474.9854890562</v>
      </c>
      <c r="AF32" t="n">
        <v>7.616518795595176e-06</v>
      </c>
      <c r="AG32" t="n">
        <v>4.560185185185186</v>
      </c>
      <c r="AH32" t="n">
        <v>145159.4781020816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8.4854</v>
      </c>
      <c r="E33" t="n">
        <v>11.78</v>
      </c>
      <c r="F33" t="n">
        <v>8.94</v>
      </c>
      <c r="G33" t="n">
        <v>53.66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105.61</v>
      </c>
      <c r="Q33" t="n">
        <v>446.29</v>
      </c>
      <c r="R33" t="n">
        <v>37.77</v>
      </c>
      <c r="S33" t="n">
        <v>28.73</v>
      </c>
      <c r="T33" t="n">
        <v>3838.4</v>
      </c>
      <c r="U33" t="n">
        <v>0.76</v>
      </c>
      <c r="V33" t="n">
        <v>0.91</v>
      </c>
      <c r="W33" t="n">
        <v>0.1</v>
      </c>
      <c r="X33" t="n">
        <v>0.22</v>
      </c>
      <c r="Y33" t="n">
        <v>1</v>
      </c>
      <c r="Z33" t="n">
        <v>10</v>
      </c>
      <c r="AA33" t="n">
        <v>116.9051379167611</v>
      </c>
      <c r="AB33" t="n">
        <v>159.9547671883309</v>
      </c>
      <c r="AC33" t="n">
        <v>144.6889087058464</v>
      </c>
      <c r="AD33" t="n">
        <v>116905.1379167611</v>
      </c>
      <c r="AE33" t="n">
        <v>159954.7671883309</v>
      </c>
      <c r="AF33" t="n">
        <v>7.636136937962961e-06</v>
      </c>
      <c r="AG33" t="n">
        <v>4.544753086419753</v>
      </c>
      <c r="AH33" t="n">
        <v>144688.9087058464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8.490600000000001</v>
      </c>
      <c r="E34" t="n">
        <v>11.78</v>
      </c>
      <c r="F34" t="n">
        <v>8.94</v>
      </c>
      <c r="G34" t="n">
        <v>53.62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105.09</v>
      </c>
      <c r="Q34" t="n">
        <v>446.27</v>
      </c>
      <c r="R34" t="n">
        <v>37.72</v>
      </c>
      <c r="S34" t="n">
        <v>28.73</v>
      </c>
      <c r="T34" t="n">
        <v>3812.73</v>
      </c>
      <c r="U34" t="n">
        <v>0.76</v>
      </c>
      <c r="V34" t="n">
        <v>0.91</v>
      </c>
      <c r="W34" t="n">
        <v>0.09</v>
      </c>
      <c r="X34" t="n">
        <v>0.22</v>
      </c>
      <c r="Y34" t="n">
        <v>1</v>
      </c>
      <c r="Z34" t="n">
        <v>10</v>
      </c>
      <c r="AA34" t="n">
        <v>116.730938212605</v>
      </c>
      <c r="AB34" t="n">
        <v>159.7164194679561</v>
      </c>
      <c r="AC34" t="n">
        <v>144.473308557381</v>
      </c>
      <c r="AD34" t="n">
        <v>116730.938212605</v>
      </c>
      <c r="AE34" t="n">
        <v>159716.4194679561</v>
      </c>
      <c r="AF34" t="n">
        <v>7.640816494858029e-06</v>
      </c>
      <c r="AG34" t="n">
        <v>4.544753086419753</v>
      </c>
      <c r="AH34" t="n">
        <v>144473.308557381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8.4321</v>
      </c>
      <c r="E35" t="n">
        <v>11.86</v>
      </c>
      <c r="F35" t="n">
        <v>9.02</v>
      </c>
      <c r="G35" t="n">
        <v>54.11</v>
      </c>
      <c r="H35" t="n">
        <v>0.83</v>
      </c>
      <c r="I35" t="n">
        <v>10</v>
      </c>
      <c r="J35" t="n">
        <v>198.36</v>
      </c>
      <c r="K35" t="n">
        <v>53.44</v>
      </c>
      <c r="L35" t="n">
        <v>9.25</v>
      </c>
      <c r="M35" t="n">
        <v>8</v>
      </c>
      <c r="N35" t="n">
        <v>40.67</v>
      </c>
      <c r="O35" t="n">
        <v>24698.26</v>
      </c>
      <c r="P35" t="n">
        <v>105.25</v>
      </c>
      <c r="Q35" t="n">
        <v>446.27</v>
      </c>
      <c r="R35" t="n">
        <v>40.47</v>
      </c>
      <c r="S35" t="n">
        <v>28.73</v>
      </c>
      <c r="T35" t="n">
        <v>5189.78</v>
      </c>
      <c r="U35" t="n">
        <v>0.71</v>
      </c>
      <c r="V35" t="n">
        <v>0.9</v>
      </c>
      <c r="W35" t="n">
        <v>0.1</v>
      </c>
      <c r="X35" t="n">
        <v>0.3</v>
      </c>
      <c r="Y35" t="n">
        <v>1</v>
      </c>
      <c r="Z35" t="n">
        <v>10</v>
      </c>
      <c r="AA35" t="n">
        <v>117.1832308836316</v>
      </c>
      <c r="AB35" t="n">
        <v>160.3352662541988</v>
      </c>
      <c r="AC35" t="n">
        <v>145.0330934749017</v>
      </c>
      <c r="AD35" t="n">
        <v>117183.2308836316</v>
      </c>
      <c r="AE35" t="n">
        <v>160335.2662541988</v>
      </c>
      <c r="AF35" t="n">
        <v>7.588171479788517e-06</v>
      </c>
      <c r="AG35" t="n">
        <v>4.575617283950617</v>
      </c>
      <c r="AH35" t="n">
        <v>145033.0934749017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8.5044</v>
      </c>
      <c r="E36" t="n">
        <v>11.76</v>
      </c>
      <c r="F36" t="n">
        <v>8.960000000000001</v>
      </c>
      <c r="G36" t="n">
        <v>59.7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103.86</v>
      </c>
      <c r="Q36" t="n">
        <v>446.31</v>
      </c>
      <c r="R36" t="n">
        <v>38.26</v>
      </c>
      <c r="S36" t="n">
        <v>28.73</v>
      </c>
      <c r="T36" t="n">
        <v>4088.24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116.3401600594189</v>
      </c>
      <c r="AB36" t="n">
        <v>159.1817395588517</v>
      </c>
      <c r="AC36" t="n">
        <v>143.9896577483734</v>
      </c>
      <c r="AD36" t="n">
        <v>116340.1600594189</v>
      </c>
      <c r="AE36" t="n">
        <v>159181.7395588518</v>
      </c>
      <c r="AF36" t="n">
        <v>7.653235318925708e-06</v>
      </c>
      <c r="AG36" t="n">
        <v>4.537037037037037</v>
      </c>
      <c r="AH36" t="n">
        <v>143989.6577483734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8.5137</v>
      </c>
      <c r="E37" t="n">
        <v>11.75</v>
      </c>
      <c r="F37" t="n">
        <v>8.94</v>
      </c>
      <c r="G37" t="n">
        <v>59.61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103.46</v>
      </c>
      <c r="Q37" t="n">
        <v>446.28</v>
      </c>
      <c r="R37" t="n">
        <v>37.83</v>
      </c>
      <c r="S37" t="n">
        <v>28.73</v>
      </c>
      <c r="T37" t="n">
        <v>3876.87</v>
      </c>
      <c r="U37" t="n">
        <v>0.76</v>
      </c>
      <c r="V37" t="n">
        <v>0.91</v>
      </c>
      <c r="W37" t="n">
        <v>0.09</v>
      </c>
      <c r="X37" t="n">
        <v>0.22</v>
      </c>
      <c r="Y37" t="n">
        <v>1</v>
      </c>
      <c r="Z37" t="n">
        <v>10</v>
      </c>
      <c r="AA37" t="n">
        <v>116.1528423404355</v>
      </c>
      <c r="AB37" t="n">
        <v>158.9254431918644</v>
      </c>
      <c r="AC37" t="n">
        <v>143.757821946937</v>
      </c>
      <c r="AD37" t="n">
        <v>116152.8423404355</v>
      </c>
      <c r="AE37" t="n">
        <v>158925.4431918644</v>
      </c>
      <c r="AF37" t="n">
        <v>7.66160452644958e-06</v>
      </c>
      <c r="AG37" t="n">
        <v>4.53317901234568</v>
      </c>
      <c r="AH37" t="n">
        <v>143757.821946937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8.504</v>
      </c>
      <c r="E38" t="n">
        <v>11.76</v>
      </c>
      <c r="F38" t="n">
        <v>8.960000000000001</v>
      </c>
      <c r="G38" t="n">
        <v>59.7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103.35</v>
      </c>
      <c r="Q38" t="n">
        <v>446.29</v>
      </c>
      <c r="R38" t="n">
        <v>38.29</v>
      </c>
      <c r="S38" t="n">
        <v>28.73</v>
      </c>
      <c r="T38" t="n">
        <v>4107.25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116.1970851907741</v>
      </c>
      <c r="AB38" t="n">
        <v>158.9859782115543</v>
      </c>
      <c r="AC38" t="n">
        <v>143.8125795893092</v>
      </c>
      <c r="AD38" t="n">
        <v>116197.0851907741</v>
      </c>
      <c r="AE38" t="n">
        <v>158985.9782115543</v>
      </c>
      <c r="AF38" t="n">
        <v>7.652875353010702e-06</v>
      </c>
      <c r="AG38" t="n">
        <v>4.537037037037037</v>
      </c>
      <c r="AH38" t="n">
        <v>143812.5795893092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8.5036</v>
      </c>
      <c r="E39" t="n">
        <v>11.76</v>
      </c>
      <c r="F39" t="n">
        <v>8.960000000000001</v>
      </c>
      <c r="G39" t="n">
        <v>59.71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102.86</v>
      </c>
      <c r="Q39" t="n">
        <v>446.27</v>
      </c>
      <c r="R39" t="n">
        <v>38.3</v>
      </c>
      <c r="S39" t="n">
        <v>28.73</v>
      </c>
      <c r="T39" t="n">
        <v>4111.12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116.0596853897647</v>
      </c>
      <c r="AB39" t="n">
        <v>158.797981742162</v>
      </c>
      <c r="AC39" t="n">
        <v>143.6425252391009</v>
      </c>
      <c r="AD39" t="n">
        <v>116059.6853897647</v>
      </c>
      <c r="AE39" t="n">
        <v>158797.981742162</v>
      </c>
      <c r="AF39" t="n">
        <v>7.652515387095698e-06</v>
      </c>
      <c r="AG39" t="n">
        <v>4.537037037037037</v>
      </c>
      <c r="AH39" t="n">
        <v>143642.5252391009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8.561199999999999</v>
      </c>
      <c r="E40" t="n">
        <v>11.68</v>
      </c>
      <c r="F40" t="n">
        <v>8.91</v>
      </c>
      <c r="G40" t="n">
        <v>66.86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101.5</v>
      </c>
      <c r="Q40" t="n">
        <v>446.28</v>
      </c>
      <c r="R40" t="n">
        <v>36.93</v>
      </c>
      <c r="S40" t="n">
        <v>28.73</v>
      </c>
      <c r="T40" t="n">
        <v>3429.3</v>
      </c>
      <c r="U40" t="n">
        <v>0.78</v>
      </c>
      <c r="V40" t="n">
        <v>0.91</v>
      </c>
      <c r="W40" t="n">
        <v>0.09</v>
      </c>
      <c r="X40" t="n">
        <v>0.19</v>
      </c>
      <c r="Y40" t="n">
        <v>1</v>
      </c>
      <c r="Z40" t="n">
        <v>10</v>
      </c>
      <c r="AA40" t="n">
        <v>115.3256363607645</v>
      </c>
      <c r="AB40" t="n">
        <v>157.7936234767268</v>
      </c>
      <c r="AC40" t="n">
        <v>142.7340215168928</v>
      </c>
      <c r="AD40" t="n">
        <v>115325.6363607645</v>
      </c>
      <c r="AE40" t="n">
        <v>157793.6234767268</v>
      </c>
      <c r="AF40" t="n">
        <v>7.704350478856446e-06</v>
      </c>
      <c r="AG40" t="n">
        <v>4.506172839506173</v>
      </c>
      <c r="AH40" t="n">
        <v>142734.0215168928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8.5586</v>
      </c>
      <c r="E41" t="n">
        <v>11.68</v>
      </c>
      <c r="F41" t="n">
        <v>8.92</v>
      </c>
      <c r="G41" t="n">
        <v>66.88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101.08</v>
      </c>
      <c r="Q41" t="n">
        <v>446.27</v>
      </c>
      <c r="R41" t="n">
        <v>37.04</v>
      </c>
      <c r="S41" t="n">
        <v>28.73</v>
      </c>
      <c r="T41" t="n">
        <v>3486.2</v>
      </c>
      <c r="U41" t="n">
        <v>0.78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115.2332233359401</v>
      </c>
      <c r="AB41" t="n">
        <v>157.6671798991872</v>
      </c>
      <c r="AC41" t="n">
        <v>142.6196455369289</v>
      </c>
      <c r="AD41" t="n">
        <v>115233.2233359401</v>
      </c>
      <c r="AE41" t="n">
        <v>157667.1798991872</v>
      </c>
      <c r="AF41" t="n">
        <v>7.702010700408914e-06</v>
      </c>
      <c r="AG41" t="n">
        <v>4.506172839506173</v>
      </c>
      <c r="AH41" t="n">
        <v>142619.6455369289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8.571199999999999</v>
      </c>
      <c r="E42" t="n">
        <v>11.67</v>
      </c>
      <c r="F42" t="n">
        <v>8.9</v>
      </c>
      <c r="G42" t="n">
        <v>66.75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100.4</v>
      </c>
      <c r="Q42" t="n">
        <v>446.27</v>
      </c>
      <c r="R42" t="n">
        <v>36.38</v>
      </c>
      <c r="S42" t="n">
        <v>28.73</v>
      </c>
      <c r="T42" t="n">
        <v>3155.05</v>
      </c>
      <c r="U42" t="n">
        <v>0.79</v>
      </c>
      <c r="V42" t="n">
        <v>0.92</v>
      </c>
      <c r="W42" t="n">
        <v>0.09</v>
      </c>
      <c r="X42" t="n">
        <v>0.18</v>
      </c>
      <c r="Y42" t="n">
        <v>1</v>
      </c>
      <c r="Z42" t="n">
        <v>10</v>
      </c>
      <c r="AA42" t="n">
        <v>114.9536059127346</v>
      </c>
      <c r="AB42" t="n">
        <v>157.2845950049076</v>
      </c>
      <c r="AC42" t="n">
        <v>142.2735740079979</v>
      </c>
      <c r="AD42" t="n">
        <v>114953.6059127346</v>
      </c>
      <c r="AE42" t="n">
        <v>157284.5950049076</v>
      </c>
      <c r="AF42" t="n">
        <v>7.713349626731575e-06</v>
      </c>
      <c r="AG42" t="n">
        <v>4.502314814814815</v>
      </c>
      <c r="AH42" t="n">
        <v>142273.5740079979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8.586600000000001</v>
      </c>
      <c r="E43" t="n">
        <v>11.65</v>
      </c>
      <c r="F43" t="n">
        <v>8.880000000000001</v>
      </c>
      <c r="G43" t="n">
        <v>66.59999999999999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98.90000000000001</v>
      </c>
      <c r="Q43" t="n">
        <v>446.31</v>
      </c>
      <c r="R43" t="n">
        <v>35.82</v>
      </c>
      <c r="S43" t="n">
        <v>28.73</v>
      </c>
      <c r="T43" t="n">
        <v>2875.5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114.2600877144078</v>
      </c>
      <c r="AB43" t="n">
        <v>156.3356928100937</v>
      </c>
      <c r="AC43" t="n">
        <v>141.4152337068642</v>
      </c>
      <c r="AD43" t="n">
        <v>114260.0877144078</v>
      </c>
      <c r="AE43" t="n">
        <v>156335.6928100938</v>
      </c>
      <c r="AF43" t="n">
        <v>7.727208314459277e-06</v>
      </c>
      <c r="AG43" t="n">
        <v>4.494598765432099</v>
      </c>
      <c r="AH43" t="n">
        <v>141415.2337068642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8.5383</v>
      </c>
      <c r="E44" t="n">
        <v>11.71</v>
      </c>
      <c r="F44" t="n">
        <v>8.949999999999999</v>
      </c>
      <c r="G44" t="n">
        <v>67.09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99.13</v>
      </c>
      <c r="Q44" t="n">
        <v>446.29</v>
      </c>
      <c r="R44" t="n">
        <v>38.14</v>
      </c>
      <c r="S44" t="n">
        <v>28.73</v>
      </c>
      <c r="T44" t="n">
        <v>4033.39</v>
      </c>
      <c r="U44" t="n">
        <v>0.75</v>
      </c>
      <c r="V44" t="n">
        <v>0.91</v>
      </c>
      <c r="W44" t="n">
        <v>0.09</v>
      </c>
      <c r="X44" t="n">
        <v>0.23</v>
      </c>
      <c r="Y44" t="n">
        <v>1</v>
      </c>
      <c r="Z44" t="n">
        <v>10</v>
      </c>
      <c r="AA44" t="n">
        <v>114.8196582241865</v>
      </c>
      <c r="AB44" t="n">
        <v>157.1013218680812</v>
      </c>
      <c r="AC44" t="n">
        <v>142.1077922021247</v>
      </c>
      <c r="AD44" t="n">
        <v>114819.6582241865</v>
      </c>
      <c r="AE44" t="n">
        <v>157101.3218680812</v>
      </c>
      <c r="AF44" t="n">
        <v>7.683742430222397e-06</v>
      </c>
      <c r="AG44" t="n">
        <v>4.517746913580248</v>
      </c>
      <c r="AH44" t="n">
        <v>142107.7922021247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8.6112</v>
      </c>
      <c r="E45" t="n">
        <v>11.61</v>
      </c>
      <c r="F45" t="n">
        <v>8.880000000000001</v>
      </c>
      <c r="G45" t="n">
        <v>76.15000000000001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97.98</v>
      </c>
      <c r="Q45" t="n">
        <v>446.27</v>
      </c>
      <c r="R45" t="n">
        <v>35.89</v>
      </c>
      <c r="S45" t="n">
        <v>28.73</v>
      </c>
      <c r="T45" t="n">
        <v>2913.82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113.8871429910332</v>
      </c>
      <c r="AB45" t="n">
        <v>155.8254133864129</v>
      </c>
      <c r="AC45" t="n">
        <v>140.9536546351976</v>
      </c>
      <c r="AD45" t="n">
        <v>113887.1429910332</v>
      </c>
      <c r="AE45" t="n">
        <v>155825.4133864129</v>
      </c>
      <c r="AF45" t="n">
        <v>7.749346218232097e-06</v>
      </c>
      <c r="AG45" t="n">
        <v>4.479166666666667</v>
      </c>
      <c r="AH45" t="n">
        <v>140953.6546351976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8.607699999999999</v>
      </c>
      <c r="E46" t="n">
        <v>11.62</v>
      </c>
      <c r="F46" t="n">
        <v>8.890000000000001</v>
      </c>
      <c r="G46" t="n">
        <v>76.19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97.43000000000001</v>
      </c>
      <c r="Q46" t="n">
        <v>446.27</v>
      </c>
      <c r="R46" t="n">
        <v>36.09</v>
      </c>
      <c r="S46" t="n">
        <v>28.73</v>
      </c>
      <c r="T46" t="n">
        <v>3014.85</v>
      </c>
      <c r="U46" t="n">
        <v>0.8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113.7624991512222</v>
      </c>
      <c r="AB46" t="n">
        <v>155.6548701858855</v>
      </c>
      <c r="AC46" t="n">
        <v>140.7993878383697</v>
      </c>
      <c r="AD46" t="n">
        <v>113762.4991512222</v>
      </c>
      <c r="AE46" t="n">
        <v>155654.8701858855</v>
      </c>
      <c r="AF46" t="n">
        <v>7.746196516475801e-06</v>
      </c>
      <c r="AG46" t="n">
        <v>4.483024691358025</v>
      </c>
      <c r="AH46" t="n">
        <v>140799.3878383696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8.6022</v>
      </c>
      <c r="E47" t="n">
        <v>11.62</v>
      </c>
      <c r="F47" t="n">
        <v>8.9</v>
      </c>
      <c r="G47" t="n">
        <v>76.25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97.51000000000001</v>
      </c>
      <c r="Q47" t="n">
        <v>446.27</v>
      </c>
      <c r="R47" t="n">
        <v>36.36</v>
      </c>
      <c r="S47" t="n">
        <v>28.73</v>
      </c>
      <c r="T47" t="n">
        <v>3149.86</v>
      </c>
      <c r="U47" t="n">
        <v>0.79</v>
      </c>
      <c r="V47" t="n">
        <v>0.92</v>
      </c>
      <c r="W47" t="n">
        <v>0.09</v>
      </c>
      <c r="X47" t="n">
        <v>0.18</v>
      </c>
      <c r="Y47" t="n">
        <v>1</v>
      </c>
      <c r="Z47" t="n">
        <v>10</v>
      </c>
      <c r="AA47" t="n">
        <v>113.8240660591911</v>
      </c>
      <c r="AB47" t="n">
        <v>155.7391087455087</v>
      </c>
      <c r="AC47" t="n">
        <v>140.875586788092</v>
      </c>
      <c r="AD47" t="n">
        <v>113824.0660591911</v>
      </c>
      <c r="AE47" t="n">
        <v>155739.1087455087</v>
      </c>
      <c r="AF47" t="n">
        <v>7.74124698514448e-06</v>
      </c>
      <c r="AG47" t="n">
        <v>4.483024691358025</v>
      </c>
      <c r="AH47" t="n">
        <v>140875.586788092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8.607900000000001</v>
      </c>
      <c r="E48" t="n">
        <v>11.62</v>
      </c>
      <c r="F48" t="n">
        <v>8.890000000000001</v>
      </c>
      <c r="G48" t="n">
        <v>76.18000000000001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96.86</v>
      </c>
      <c r="Q48" t="n">
        <v>446.27</v>
      </c>
      <c r="R48" t="n">
        <v>36.04</v>
      </c>
      <c r="S48" t="n">
        <v>28.73</v>
      </c>
      <c r="T48" t="n">
        <v>2992.26</v>
      </c>
      <c r="U48" t="n">
        <v>0.8</v>
      </c>
      <c r="V48" t="n">
        <v>0.92</v>
      </c>
      <c r="W48" t="n">
        <v>0.09</v>
      </c>
      <c r="X48" t="n">
        <v>0.17</v>
      </c>
      <c r="Y48" t="n">
        <v>1</v>
      </c>
      <c r="Z48" t="n">
        <v>10</v>
      </c>
      <c r="AA48" t="n">
        <v>113.6014204848035</v>
      </c>
      <c r="AB48" t="n">
        <v>155.4344752482023</v>
      </c>
      <c r="AC48" t="n">
        <v>140.6000270842126</v>
      </c>
      <c r="AD48" t="n">
        <v>113601.4204848035</v>
      </c>
      <c r="AE48" t="n">
        <v>155434.4752482023</v>
      </c>
      <c r="AF48" t="n">
        <v>7.746376499433306e-06</v>
      </c>
      <c r="AG48" t="n">
        <v>4.483024691358025</v>
      </c>
      <c r="AH48" t="n">
        <v>140600.0270842126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8.607100000000001</v>
      </c>
      <c r="E49" t="n">
        <v>11.62</v>
      </c>
      <c r="F49" t="n">
        <v>8.890000000000001</v>
      </c>
      <c r="G49" t="n">
        <v>76.19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95.72</v>
      </c>
      <c r="Q49" t="n">
        <v>446.27</v>
      </c>
      <c r="R49" t="n">
        <v>36.07</v>
      </c>
      <c r="S49" t="n">
        <v>28.73</v>
      </c>
      <c r="T49" t="n">
        <v>3003.6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113.284738945836</v>
      </c>
      <c r="AB49" t="n">
        <v>155.0011775955836</v>
      </c>
      <c r="AC49" t="n">
        <v>140.2080827514227</v>
      </c>
      <c r="AD49" t="n">
        <v>113284.738945836</v>
      </c>
      <c r="AE49" t="n">
        <v>155001.1775955836</v>
      </c>
      <c r="AF49" t="n">
        <v>7.745656567603296e-06</v>
      </c>
      <c r="AG49" t="n">
        <v>4.483024691358025</v>
      </c>
      <c r="AH49" t="n">
        <v>140208.0827514227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8.6159</v>
      </c>
      <c r="E50" t="n">
        <v>11.61</v>
      </c>
      <c r="F50" t="n">
        <v>8.880000000000001</v>
      </c>
      <c r="G50" t="n">
        <v>76.09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95.14</v>
      </c>
      <c r="Q50" t="n">
        <v>446.3</v>
      </c>
      <c r="R50" t="n">
        <v>35.67</v>
      </c>
      <c r="S50" t="n">
        <v>28.73</v>
      </c>
      <c r="T50" t="n">
        <v>2807.4</v>
      </c>
      <c r="U50" t="n">
        <v>0.8100000000000001</v>
      </c>
      <c r="V50" t="n">
        <v>0.92</v>
      </c>
      <c r="W50" t="n">
        <v>0.09</v>
      </c>
      <c r="X50" t="n">
        <v>0.16</v>
      </c>
      <c r="Y50" t="n">
        <v>1</v>
      </c>
      <c r="Z50" t="n">
        <v>10</v>
      </c>
      <c r="AA50" t="n">
        <v>113.0682318773917</v>
      </c>
      <c r="AB50" t="n">
        <v>154.7049430729205</v>
      </c>
      <c r="AC50" t="n">
        <v>139.9401204358347</v>
      </c>
      <c r="AD50" t="n">
        <v>113068.2318773916</v>
      </c>
      <c r="AE50" t="n">
        <v>154704.9430729205</v>
      </c>
      <c r="AF50" t="n">
        <v>7.753575817733408e-06</v>
      </c>
      <c r="AG50" t="n">
        <v>4.479166666666667</v>
      </c>
      <c r="AH50" t="n">
        <v>139940.1204358347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8.6281</v>
      </c>
      <c r="E51" t="n">
        <v>11.59</v>
      </c>
      <c r="F51" t="n">
        <v>8.859999999999999</v>
      </c>
      <c r="G51" t="n">
        <v>75.95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93.36</v>
      </c>
      <c r="Q51" t="n">
        <v>446.3</v>
      </c>
      <c r="R51" t="n">
        <v>35.05</v>
      </c>
      <c r="S51" t="n">
        <v>28.73</v>
      </c>
      <c r="T51" t="n">
        <v>2497.24</v>
      </c>
      <c r="U51" t="n">
        <v>0.82</v>
      </c>
      <c r="V51" t="n">
        <v>0.92</v>
      </c>
      <c r="W51" t="n">
        <v>0.09</v>
      </c>
      <c r="X51" t="n">
        <v>0.14</v>
      </c>
      <c r="Y51" t="n">
        <v>1</v>
      </c>
      <c r="Z51" t="n">
        <v>10</v>
      </c>
      <c r="AA51" t="n">
        <v>112.4868200818462</v>
      </c>
      <c r="AB51" t="n">
        <v>153.9094298041775</v>
      </c>
      <c r="AC51" t="n">
        <v>139.2205298369503</v>
      </c>
      <c r="AD51" t="n">
        <v>112486.8200818462</v>
      </c>
      <c r="AE51" t="n">
        <v>153909.4298041775</v>
      </c>
      <c r="AF51" t="n">
        <v>7.764554778141067e-06</v>
      </c>
      <c r="AG51" t="n">
        <v>4.471450617283951</v>
      </c>
      <c r="AH51" t="n">
        <v>139220.5298369503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8.6622</v>
      </c>
      <c r="E52" t="n">
        <v>11.54</v>
      </c>
      <c r="F52" t="n">
        <v>8.85</v>
      </c>
      <c r="G52" t="n">
        <v>88.53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93.23999999999999</v>
      </c>
      <c r="Q52" t="n">
        <v>446.27</v>
      </c>
      <c r="R52" t="n">
        <v>34.92</v>
      </c>
      <c r="S52" t="n">
        <v>28.73</v>
      </c>
      <c r="T52" t="n">
        <v>2436.97</v>
      </c>
      <c r="U52" t="n">
        <v>0.82</v>
      </c>
      <c r="V52" t="n">
        <v>0.92</v>
      </c>
      <c r="W52" t="n">
        <v>0.09</v>
      </c>
      <c r="X52" t="n">
        <v>0.13</v>
      </c>
      <c r="Y52" t="n">
        <v>1</v>
      </c>
      <c r="Z52" t="n">
        <v>10</v>
      </c>
      <c r="AA52" t="n">
        <v>112.28879283222</v>
      </c>
      <c r="AB52" t="n">
        <v>153.6384801848934</v>
      </c>
      <c r="AC52" t="n">
        <v>138.9754392690504</v>
      </c>
      <c r="AD52" t="n">
        <v>112288.79283222</v>
      </c>
      <c r="AE52" t="n">
        <v>153638.4801848934</v>
      </c>
      <c r="AF52" t="n">
        <v>7.795241872395262e-06</v>
      </c>
      <c r="AG52" t="n">
        <v>4.452160493827161</v>
      </c>
      <c r="AH52" t="n">
        <v>138975.4392690504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8.636799999999999</v>
      </c>
      <c r="E53" t="n">
        <v>11.58</v>
      </c>
      <c r="F53" t="n">
        <v>8.890000000000001</v>
      </c>
      <c r="G53" t="n">
        <v>88.86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93.75</v>
      </c>
      <c r="Q53" t="n">
        <v>446.29</v>
      </c>
      <c r="R53" t="n">
        <v>36.04</v>
      </c>
      <c r="S53" t="n">
        <v>28.73</v>
      </c>
      <c r="T53" t="n">
        <v>2996.1</v>
      </c>
      <c r="U53" t="n">
        <v>0.8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112.5985356517721</v>
      </c>
      <c r="AB53" t="n">
        <v>154.0622839754931</v>
      </c>
      <c r="AC53" t="n">
        <v>139.3587958206878</v>
      </c>
      <c r="AD53" t="n">
        <v>112598.5356517721</v>
      </c>
      <c r="AE53" t="n">
        <v>154062.2839754931</v>
      </c>
      <c r="AF53" t="n">
        <v>7.772384036792431e-06</v>
      </c>
      <c r="AG53" t="n">
        <v>4.467592592592593</v>
      </c>
      <c r="AH53" t="n">
        <v>139358.7958206878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8.6503</v>
      </c>
      <c r="E54" t="n">
        <v>11.56</v>
      </c>
      <c r="F54" t="n">
        <v>8.869999999999999</v>
      </c>
      <c r="G54" t="n">
        <v>88.68000000000001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93.94</v>
      </c>
      <c r="Q54" t="n">
        <v>446.29</v>
      </c>
      <c r="R54" t="n">
        <v>35.34</v>
      </c>
      <c r="S54" t="n">
        <v>28.73</v>
      </c>
      <c r="T54" t="n">
        <v>2647.48</v>
      </c>
      <c r="U54" t="n">
        <v>0.8100000000000001</v>
      </c>
      <c r="V54" t="n">
        <v>0.92</v>
      </c>
      <c r="W54" t="n">
        <v>0.09</v>
      </c>
      <c r="X54" t="n">
        <v>0.15</v>
      </c>
      <c r="Y54" t="n">
        <v>1</v>
      </c>
      <c r="Z54" t="n">
        <v>10</v>
      </c>
      <c r="AA54" t="n">
        <v>112.5643199969421</v>
      </c>
      <c r="AB54" t="n">
        <v>154.0154686070667</v>
      </c>
      <c r="AC54" t="n">
        <v>139.3164484453182</v>
      </c>
      <c r="AD54" t="n">
        <v>112564.3199969421</v>
      </c>
      <c r="AE54" t="n">
        <v>154015.4686070667</v>
      </c>
      <c r="AF54" t="n">
        <v>7.784532886423858e-06</v>
      </c>
      <c r="AG54" t="n">
        <v>4.459876543209877</v>
      </c>
      <c r="AH54" t="n">
        <v>139316.4484453182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8.655900000000001</v>
      </c>
      <c r="E55" t="n">
        <v>11.55</v>
      </c>
      <c r="F55" t="n">
        <v>8.859999999999999</v>
      </c>
      <c r="G55" t="n">
        <v>88.61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93.95999999999999</v>
      </c>
      <c r="Q55" t="n">
        <v>446.29</v>
      </c>
      <c r="R55" t="n">
        <v>35.08</v>
      </c>
      <c r="S55" t="n">
        <v>28.73</v>
      </c>
      <c r="T55" t="n">
        <v>2514.59</v>
      </c>
      <c r="U55" t="n">
        <v>0.82</v>
      </c>
      <c r="V55" t="n">
        <v>0.92</v>
      </c>
      <c r="W55" t="n">
        <v>0.09</v>
      </c>
      <c r="X55" t="n">
        <v>0.14</v>
      </c>
      <c r="Y55" t="n">
        <v>1</v>
      </c>
      <c r="Z55" t="n">
        <v>10</v>
      </c>
      <c r="AA55" t="n">
        <v>112.5313949398382</v>
      </c>
      <c r="AB55" t="n">
        <v>153.9704190913861</v>
      </c>
      <c r="AC55" t="n">
        <v>139.2756983921868</v>
      </c>
      <c r="AD55" t="n">
        <v>112531.3949398382</v>
      </c>
      <c r="AE55" t="n">
        <v>153970.4190913861</v>
      </c>
      <c r="AF55" t="n">
        <v>7.78957240923393e-06</v>
      </c>
      <c r="AG55" t="n">
        <v>4.456018518518519</v>
      </c>
      <c r="AH55" t="n">
        <v>139275.6983921868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8.6576</v>
      </c>
      <c r="E56" t="n">
        <v>11.55</v>
      </c>
      <c r="F56" t="n">
        <v>8.859999999999999</v>
      </c>
      <c r="G56" t="n">
        <v>88.59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93.97</v>
      </c>
      <c r="Q56" t="n">
        <v>446.29</v>
      </c>
      <c r="R56" t="n">
        <v>35</v>
      </c>
      <c r="S56" t="n">
        <v>28.73</v>
      </c>
      <c r="T56" t="n">
        <v>2474.6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112.5266549648881</v>
      </c>
      <c r="AB56" t="n">
        <v>153.9639336485464</v>
      </c>
      <c r="AC56" t="n">
        <v>139.2698319109093</v>
      </c>
      <c r="AD56" t="n">
        <v>112526.6549648881</v>
      </c>
      <c r="AE56" t="n">
        <v>153963.9336485464</v>
      </c>
      <c r="AF56" t="n">
        <v>7.791102264372703e-06</v>
      </c>
      <c r="AG56" t="n">
        <v>4.456018518518519</v>
      </c>
      <c r="AH56" t="n">
        <v>139269.8319109093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8.656599999999999</v>
      </c>
      <c r="E57" t="n">
        <v>11.55</v>
      </c>
      <c r="F57" t="n">
        <v>8.859999999999999</v>
      </c>
      <c r="G57" t="n">
        <v>88.59999999999999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94.06999999999999</v>
      </c>
      <c r="Q57" t="n">
        <v>446.29</v>
      </c>
      <c r="R57" t="n">
        <v>35.03</v>
      </c>
      <c r="S57" t="n">
        <v>28.73</v>
      </c>
      <c r="T57" t="n">
        <v>2491.77</v>
      </c>
      <c r="U57" t="n">
        <v>0.82</v>
      </c>
      <c r="V57" t="n">
        <v>0.92</v>
      </c>
      <c r="W57" t="n">
        <v>0.09</v>
      </c>
      <c r="X57" t="n">
        <v>0.14</v>
      </c>
      <c r="Y57" t="n">
        <v>1</v>
      </c>
      <c r="Z57" t="n">
        <v>10</v>
      </c>
      <c r="AA57" t="n">
        <v>112.5590264185989</v>
      </c>
      <c r="AB57" t="n">
        <v>154.0082256996412</v>
      </c>
      <c r="AC57" t="n">
        <v>139.3098967908119</v>
      </c>
      <c r="AD57" t="n">
        <v>112559.0264185989</v>
      </c>
      <c r="AE57" t="n">
        <v>154008.2256996412</v>
      </c>
      <c r="AF57" t="n">
        <v>7.790202349585189e-06</v>
      </c>
      <c r="AG57" t="n">
        <v>4.456018518518519</v>
      </c>
      <c r="AH57" t="n">
        <v>139309.8967908119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6.7048</v>
      </c>
      <c r="E2" t="n">
        <v>14.91</v>
      </c>
      <c r="F2" t="n">
        <v>10.97</v>
      </c>
      <c r="G2" t="n">
        <v>8.44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106.68</v>
      </c>
      <c r="Q2" t="n">
        <v>446.39</v>
      </c>
      <c r="R2" t="n">
        <v>103.97</v>
      </c>
      <c r="S2" t="n">
        <v>28.73</v>
      </c>
      <c r="T2" t="n">
        <v>36599.31</v>
      </c>
      <c r="U2" t="n">
        <v>0.28</v>
      </c>
      <c r="V2" t="n">
        <v>0.74</v>
      </c>
      <c r="W2" t="n">
        <v>0.2</v>
      </c>
      <c r="X2" t="n">
        <v>2.24</v>
      </c>
      <c r="Y2" t="n">
        <v>1</v>
      </c>
      <c r="Z2" t="n">
        <v>10</v>
      </c>
      <c r="AA2" t="n">
        <v>142.4597911721304</v>
      </c>
      <c r="AB2" t="n">
        <v>194.919771164044</v>
      </c>
      <c r="AC2" t="n">
        <v>176.3169017758198</v>
      </c>
      <c r="AD2" t="n">
        <v>142459.7911721304</v>
      </c>
      <c r="AE2" t="n">
        <v>194919.771164044</v>
      </c>
      <c r="AF2" t="n">
        <v>6.924267030196615e-06</v>
      </c>
      <c r="AG2" t="n">
        <v>5.752314814814815</v>
      </c>
      <c r="AH2" t="n">
        <v>176316.9017758198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7.1971</v>
      </c>
      <c r="E3" t="n">
        <v>13.89</v>
      </c>
      <c r="F3" t="n">
        <v>10.4</v>
      </c>
      <c r="G3" t="n">
        <v>10.58</v>
      </c>
      <c r="H3" t="n">
        <v>0.19</v>
      </c>
      <c r="I3" t="n">
        <v>59</v>
      </c>
      <c r="J3" t="n">
        <v>116.37</v>
      </c>
      <c r="K3" t="n">
        <v>43.4</v>
      </c>
      <c r="L3" t="n">
        <v>1.25</v>
      </c>
      <c r="M3" t="n">
        <v>57</v>
      </c>
      <c r="N3" t="n">
        <v>16.72</v>
      </c>
      <c r="O3" t="n">
        <v>14585.96</v>
      </c>
      <c r="P3" t="n">
        <v>100.35</v>
      </c>
      <c r="Q3" t="n">
        <v>446.3</v>
      </c>
      <c r="R3" t="n">
        <v>85.37</v>
      </c>
      <c r="S3" t="n">
        <v>28.73</v>
      </c>
      <c r="T3" t="n">
        <v>27396.51</v>
      </c>
      <c r="U3" t="n">
        <v>0.34</v>
      </c>
      <c r="V3" t="n">
        <v>0.78</v>
      </c>
      <c r="W3" t="n">
        <v>0.17</v>
      </c>
      <c r="X3" t="n">
        <v>1.68</v>
      </c>
      <c r="Y3" t="n">
        <v>1</v>
      </c>
      <c r="Z3" t="n">
        <v>10</v>
      </c>
      <c r="AA3" t="n">
        <v>135.7155506956499</v>
      </c>
      <c r="AB3" t="n">
        <v>185.6920038092372</v>
      </c>
      <c r="AC3" t="n">
        <v>167.9698195861</v>
      </c>
      <c r="AD3" t="n">
        <v>135715.5506956499</v>
      </c>
      <c r="AE3" t="n">
        <v>185692.0038092372</v>
      </c>
      <c r="AF3" t="n">
        <v>7.43268139885277e-06</v>
      </c>
      <c r="AG3" t="n">
        <v>5.358796296296297</v>
      </c>
      <c r="AH3" t="n">
        <v>167969.8195861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7.5094</v>
      </c>
      <c r="E4" t="n">
        <v>13.32</v>
      </c>
      <c r="F4" t="n">
        <v>10.09</v>
      </c>
      <c r="G4" t="n">
        <v>12.61</v>
      </c>
      <c r="H4" t="n">
        <v>0.23</v>
      </c>
      <c r="I4" t="n">
        <v>48</v>
      </c>
      <c r="J4" t="n">
        <v>116.69</v>
      </c>
      <c r="K4" t="n">
        <v>43.4</v>
      </c>
      <c r="L4" t="n">
        <v>1.5</v>
      </c>
      <c r="M4" t="n">
        <v>46</v>
      </c>
      <c r="N4" t="n">
        <v>16.79</v>
      </c>
      <c r="O4" t="n">
        <v>14625.77</v>
      </c>
      <c r="P4" t="n">
        <v>96.45999999999999</v>
      </c>
      <c r="Q4" t="n">
        <v>446.3</v>
      </c>
      <c r="R4" t="n">
        <v>75.13</v>
      </c>
      <c r="S4" t="n">
        <v>28.73</v>
      </c>
      <c r="T4" t="n">
        <v>22331.15</v>
      </c>
      <c r="U4" t="n">
        <v>0.38</v>
      </c>
      <c r="V4" t="n">
        <v>0.8100000000000001</v>
      </c>
      <c r="W4" t="n">
        <v>0.16</v>
      </c>
      <c r="X4" t="n">
        <v>1.36</v>
      </c>
      <c r="Y4" t="n">
        <v>1</v>
      </c>
      <c r="Z4" t="n">
        <v>10</v>
      </c>
      <c r="AA4" t="n">
        <v>122.6604269060363</v>
      </c>
      <c r="AB4" t="n">
        <v>167.8294074888838</v>
      </c>
      <c r="AC4" t="n">
        <v>151.812004388244</v>
      </c>
      <c r="AD4" t="n">
        <v>122660.4269060363</v>
      </c>
      <c r="AE4" t="n">
        <v>167829.4074888838</v>
      </c>
      <c r="AF4" t="n">
        <v>7.755203859407956e-06</v>
      </c>
      <c r="AG4" t="n">
        <v>5.138888888888889</v>
      </c>
      <c r="AH4" t="n">
        <v>151812.004388244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7.7603</v>
      </c>
      <c r="E5" t="n">
        <v>12.89</v>
      </c>
      <c r="F5" t="n">
        <v>9.85</v>
      </c>
      <c r="G5" t="n">
        <v>14.77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38</v>
      </c>
      <c r="N5" t="n">
        <v>16.86</v>
      </c>
      <c r="O5" t="n">
        <v>14665.62</v>
      </c>
      <c r="P5" t="n">
        <v>93.26000000000001</v>
      </c>
      <c r="Q5" t="n">
        <v>446.38</v>
      </c>
      <c r="R5" t="n">
        <v>67.34999999999999</v>
      </c>
      <c r="S5" t="n">
        <v>28.73</v>
      </c>
      <c r="T5" t="n">
        <v>18477.61</v>
      </c>
      <c r="U5" t="n">
        <v>0.43</v>
      </c>
      <c r="V5" t="n">
        <v>0.83</v>
      </c>
      <c r="W5" t="n">
        <v>0.14</v>
      </c>
      <c r="X5" t="n">
        <v>1.12</v>
      </c>
      <c r="Y5" t="n">
        <v>1</v>
      </c>
      <c r="Z5" t="n">
        <v>10</v>
      </c>
      <c r="AA5" t="n">
        <v>119.782119762248</v>
      </c>
      <c r="AB5" t="n">
        <v>163.8911806728053</v>
      </c>
      <c r="AC5" t="n">
        <v>148.2496364121549</v>
      </c>
      <c r="AD5" t="n">
        <v>119782.119762248</v>
      </c>
      <c r="AE5" t="n">
        <v>163891.1806728053</v>
      </c>
      <c r="AF5" t="n">
        <v>8.014316524644253e-06</v>
      </c>
      <c r="AG5" t="n">
        <v>4.972993827160495</v>
      </c>
      <c r="AH5" t="n">
        <v>148249.6364121549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7.9662</v>
      </c>
      <c r="E6" t="n">
        <v>12.55</v>
      </c>
      <c r="F6" t="n">
        <v>9.66</v>
      </c>
      <c r="G6" t="n">
        <v>17.04</v>
      </c>
      <c r="H6" t="n">
        <v>0.3</v>
      </c>
      <c r="I6" t="n">
        <v>34</v>
      </c>
      <c r="J6" t="n">
        <v>117.34</v>
      </c>
      <c r="K6" t="n">
        <v>43.4</v>
      </c>
      <c r="L6" t="n">
        <v>2</v>
      </c>
      <c r="M6" t="n">
        <v>32</v>
      </c>
      <c r="N6" t="n">
        <v>16.94</v>
      </c>
      <c r="O6" t="n">
        <v>14705.49</v>
      </c>
      <c r="P6" t="n">
        <v>90.67</v>
      </c>
      <c r="Q6" t="n">
        <v>446.3</v>
      </c>
      <c r="R6" t="n">
        <v>61</v>
      </c>
      <c r="S6" t="n">
        <v>28.73</v>
      </c>
      <c r="T6" t="n">
        <v>15335.67</v>
      </c>
      <c r="U6" t="n">
        <v>0.47</v>
      </c>
      <c r="V6" t="n">
        <v>0.84</v>
      </c>
      <c r="W6" t="n">
        <v>0.14</v>
      </c>
      <c r="X6" t="n">
        <v>0.9399999999999999</v>
      </c>
      <c r="Y6" t="n">
        <v>1</v>
      </c>
      <c r="Z6" t="n">
        <v>10</v>
      </c>
      <c r="AA6" t="n">
        <v>117.7067012357454</v>
      </c>
      <c r="AB6" t="n">
        <v>161.0515014838425</v>
      </c>
      <c r="AC6" t="n">
        <v>145.680972219471</v>
      </c>
      <c r="AD6" t="n">
        <v>117706.7012357454</v>
      </c>
      <c r="AE6" t="n">
        <v>161051.5014838426</v>
      </c>
      <c r="AF6" t="n">
        <v>8.226956212855309e-06</v>
      </c>
      <c r="AG6" t="n">
        <v>4.841820987654321</v>
      </c>
      <c r="AH6" t="n">
        <v>145680.972219471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8.122199999999999</v>
      </c>
      <c r="E7" t="n">
        <v>12.31</v>
      </c>
      <c r="F7" t="n">
        <v>9.51</v>
      </c>
      <c r="G7" t="n">
        <v>19.02</v>
      </c>
      <c r="H7" t="n">
        <v>0.34</v>
      </c>
      <c r="I7" t="n">
        <v>30</v>
      </c>
      <c r="J7" t="n">
        <v>117.66</v>
      </c>
      <c r="K7" t="n">
        <v>43.4</v>
      </c>
      <c r="L7" t="n">
        <v>2.25</v>
      </c>
      <c r="M7" t="n">
        <v>28</v>
      </c>
      <c r="N7" t="n">
        <v>17.01</v>
      </c>
      <c r="O7" t="n">
        <v>14745.39</v>
      </c>
      <c r="P7" t="n">
        <v>88.39</v>
      </c>
      <c r="Q7" t="n">
        <v>446.27</v>
      </c>
      <c r="R7" t="n">
        <v>56.16</v>
      </c>
      <c r="S7" t="n">
        <v>28.73</v>
      </c>
      <c r="T7" t="n">
        <v>12933.94</v>
      </c>
      <c r="U7" t="n">
        <v>0.51</v>
      </c>
      <c r="V7" t="n">
        <v>0.86</v>
      </c>
      <c r="W7" t="n">
        <v>0.13</v>
      </c>
      <c r="X7" t="n">
        <v>0.79</v>
      </c>
      <c r="Y7" t="n">
        <v>1</v>
      </c>
      <c r="Z7" t="n">
        <v>10</v>
      </c>
      <c r="AA7" t="n">
        <v>116.102656456704</v>
      </c>
      <c r="AB7" t="n">
        <v>158.856776651698</v>
      </c>
      <c r="AC7" t="n">
        <v>143.69570884499</v>
      </c>
      <c r="AD7" t="n">
        <v>116102.656456704</v>
      </c>
      <c r="AE7" t="n">
        <v>158856.776651698</v>
      </c>
      <c r="AF7" t="n">
        <v>8.388062533209483e-06</v>
      </c>
      <c r="AG7" t="n">
        <v>4.749228395061729</v>
      </c>
      <c r="AH7" t="n">
        <v>143695.7088449899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8.248699999999999</v>
      </c>
      <c r="E8" t="n">
        <v>12.12</v>
      </c>
      <c r="F8" t="n">
        <v>9.42</v>
      </c>
      <c r="G8" t="n">
        <v>21.73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24</v>
      </c>
      <c r="N8" t="n">
        <v>17.08</v>
      </c>
      <c r="O8" t="n">
        <v>14785.31</v>
      </c>
      <c r="P8" t="n">
        <v>86.66</v>
      </c>
      <c r="Q8" t="n">
        <v>446.32</v>
      </c>
      <c r="R8" t="n">
        <v>53.91</v>
      </c>
      <c r="S8" t="n">
        <v>28.73</v>
      </c>
      <c r="T8" t="n">
        <v>11828.5</v>
      </c>
      <c r="U8" t="n">
        <v>0.53</v>
      </c>
      <c r="V8" t="n">
        <v>0.86</v>
      </c>
      <c r="W8" t="n">
        <v>0.11</v>
      </c>
      <c r="X8" t="n">
        <v>0.7</v>
      </c>
      <c r="Y8" t="n">
        <v>1</v>
      </c>
      <c r="Z8" t="n">
        <v>10</v>
      </c>
      <c r="AA8" t="n">
        <v>114.9177375670667</v>
      </c>
      <c r="AB8" t="n">
        <v>157.2355183519649</v>
      </c>
      <c r="AC8" t="n">
        <v>142.2291811619326</v>
      </c>
      <c r="AD8" t="n">
        <v>114917.7375670667</v>
      </c>
      <c r="AE8" t="n">
        <v>157235.5183519649</v>
      </c>
      <c r="AF8" t="n">
        <v>8.518703235291555e-06</v>
      </c>
      <c r="AG8" t="n">
        <v>4.675925925925926</v>
      </c>
      <c r="AH8" t="n">
        <v>142229.1811619326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8.2751</v>
      </c>
      <c r="E9" t="n">
        <v>12.08</v>
      </c>
      <c r="F9" t="n">
        <v>9.43</v>
      </c>
      <c r="G9" t="n">
        <v>23.57</v>
      </c>
      <c r="H9" t="n">
        <v>0.41</v>
      </c>
      <c r="I9" t="n">
        <v>24</v>
      </c>
      <c r="J9" t="n">
        <v>118.31</v>
      </c>
      <c r="K9" t="n">
        <v>43.4</v>
      </c>
      <c r="L9" t="n">
        <v>2.75</v>
      </c>
      <c r="M9" t="n">
        <v>22</v>
      </c>
      <c r="N9" t="n">
        <v>17.16</v>
      </c>
      <c r="O9" t="n">
        <v>14825.26</v>
      </c>
      <c r="P9" t="n">
        <v>86.09999999999999</v>
      </c>
      <c r="Q9" t="n">
        <v>446.32</v>
      </c>
      <c r="R9" t="n">
        <v>53.84</v>
      </c>
      <c r="S9" t="n">
        <v>28.73</v>
      </c>
      <c r="T9" t="n">
        <v>11803.26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114.6498833809446</v>
      </c>
      <c r="AB9" t="n">
        <v>156.8690284376203</v>
      </c>
      <c r="AC9" t="n">
        <v>141.8976685306411</v>
      </c>
      <c r="AD9" t="n">
        <v>114649.8833809446</v>
      </c>
      <c r="AE9" t="n">
        <v>156869.0284376203</v>
      </c>
      <c r="AF9" t="n">
        <v>8.545967381813031e-06</v>
      </c>
      <c r="AG9" t="n">
        <v>4.660493827160494</v>
      </c>
      <c r="AH9" t="n">
        <v>141897.6685306411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8.367599999999999</v>
      </c>
      <c r="E10" t="n">
        <v>11.95</v>
      </c>
      <c r="F10" t="n">
        <v>9.34</v>
      </c>
      <c r="G10" t="n">
        <v>25.48</v>
      </c>
      <c r="H10" t="n">
        <v>0.45</v>
      </c>
      <c r="I10" t="n">
        <v>22</v>
      </c>
      <c r="J10" t="n">
        <v>118.63</v>
      </c>
      <c r="K10" t="n">
        <v>43.4</v>
      </c>
      <c r="L10" t="n">
        <v>3</v>
      </c>
      <c r="M10" t="n">
        <v>20</v>
      </c>
      <c r="N10" t="n">
        <v>17.23</v>
      </c>
      <c r="O10" t="n">
        <v>14865.24</v>
      </c>
      <c r="P10" t="n">
        <v>84.15000000000001</v>
      </c>
      <c r="Q10" t="n">
        <v>446.3</v>
      </c>
      <c r="R10" t="n">
        <v>50.83</v>
      </c>
      <c r="S10" t="n">
        <v>28.73</v>
      </c>
      <c r="T10" t="n">
        <v>10311.7</v>
      </c>
      <c r="U10" t="n">
        <v>0.57</v>
      </c>
      <c r="V10" t="n">
        <v>0.87</v>
      </c>
      <c r="W10" t="n">
        <v>0.12</v>
      </c>
      <c r="X10" t="n">
        <v>0.62</v>
      </c>
      <c r="Y10" t="n">
        <v>1</v>
      </c>
      <c r="Z10" t="n">
        <v>10</v>
      </c>
      <c r="AA10" t="n">
        <v>104.148914449784</v>
      </c>
      <c r="AB10" t="n">
        <v>142.5011394759603</v>
      </c>
      <c r="AC10" t="n">
        <v>128.9010307260185</v>
      </c>
      <c r="AD10" t="n">
        <v>104148.914449784</v>
      </c>
      <c r="AE10" t="n">
        <v>142501.1394759603</v>
      </c>
      <c r="AF10" t="n">
        <v>8.641495167920475e-06</v>
      </c>
      <c r="AG10" t="n">
        <v>4.610339506172839</v>
      </c>
      <c r="AH10" t="n">
        <v>128901.0307260185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8.4491</v>
      </c>
      <c r="E11" t="n">
        <v>11.84</v>
      </c>
      <c r="F11" t="n">
        <v>9.27</v>
      </c>
      <c r="G11" t="n">
        <v>27.82</v>
      </c>
      <c r="H11" t="n">
        <v>0.48</v>
      </c>
      <c r="I11" t="n">
        <v>20</v>
      </c>
      <c r="J11" t="n">
        <v>118.96</v>
      </c>
      <c r="K11" t="n">
        <v>43.4</v>
      </c>
      <c r="L11" t="n">
        <v>3.25</v>
      </c>
      <c r="M11" t="n">
        <v>18</v>
      </c>
      <c r="N11" t="n">
        <v>17.31</v>
      </c>
      <c r="O11" t="n">
        <v>14905.25</v>
      </c>
      <c r="P11" t="n">
        <v>82.95</v>
      </c>
      <c r="Q11" t="n">
        <v>446.31</v>
      </c>
      <c r="R11" t="n">
        <v>48.62</v>
      </c>
      <c r="S11" t="n">
        <v>28.73</v>
      </c>
      <c r="T11" t="n">
        <v>9217.41</v>
      </c>
      <c r="U11" t="n">
        <v>0.59</v>
      </c>
      <c r="V11" t="n">
        <v>0.88</v>
      </c>
      <c r="W11" t="n">
        <v>0.11</v>
      </c>
      <c r="X11" t="n">
        <v>0.55</v>
      </c>
      <c r="Y11" t="n">
        <v>1</v>
      </c>
      <c r="Z11" t="n">
        <v>10</v>
      </c>
      <c r="AA11" t="n">
        <v>103.3899371607878</v>
      </c>
      <c r="AB11" t="n">
        <v>141.4626732654413</v>
      </c>
      <c r="AC11" t="n">
        <v>127.9616742731347</v>
      </c>
      <c r="AD11" t="n">
        <v>103389.9371607878</v>
      </c>
      <c r="AE11" t="n">
        <v>141462.6732654413</v>
      </c>
      <c r="AF11" t="n">
        <v>8.725662892977303e-06</v>
      </c>
      <c r="AG11" t="n">
        <v>4.567901234567902</v>
      </c>
      <c r="AH11" t="n">
        <v>127961.6742731347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8.5411</v>
      </c>
      <c r="E12" t="n">
        <v>11.71</v>
      </c>
      <c r="F12" t="n">
        <v>9.19</v>
      </c>
      <c r="G12" t="n">
        <v>30.65</v>
      </c>
      <c r="H12" t="n">
        <v>0.52</v>
      </c>
      <c r="I12" t="n">
        <v>18</v>
      </c>
      <c r="J12" t="n">
        <v>119.28</v>
      </c>
      <c r="K12" t="n">
        <v>43.4</v>
      </c>
      <c r="L12" t="n">
        <v>3.5</v>
      </c>
      <c r="M12" t="n">
        <v>16</v>
      </c>
      <c r="N12" t="n">
        <v>17.38</v>
      </c>
      <c r="O12" t="n">
        <v>14945.29</v>
      </c>
      <c r="P12" t="n">
        <v>81.20999999999999</v>
      </c>
      <c r="Q12" t="n">
        <v>446.28</v>
      </c>
      <c r="R12" t="n">
        <v>46.01</v>
      </c>
      <c r="S12" t="n">
        <v>28.73</v>
      </c>
      <c r="T12" t="n">
        <v>7919.03</v>
      </c>
      <c r="U12" t="n">
        <v>0.62</v>
      </c>
      <c r="V12" t="n">
        <v>0.89</v>
      </c>
      <c r="W12" t="n">
        <v>0.11</v>
      </c>
      <c r="X12" t="n">
        <v>0.47</v>
      </c>
      <c r="Y12" t="n">
        <v>1</v>
      </c>
      <c r="Z12" t="n">
        <v>10</v>
      </c>
      <c r="AA12" t="n">
        <v>102.4403541688426</v>
      </c>
      <c r="AB12" t="n">
        <v>140.1634119232176</v>
      </c>
      <c r="AC12" t="n">
        <v>126.7864126098876</v>
      </c>
      <c r="AD12" t="n">
        <v>102440.3541688426</v>
      </c>
      <c r="AE12" t="n">
        <v>140163.4119232176</v>
      </c>
      <c r="AF12" t="n">
        <v>8.820674312673357e-06</v>
      </c>
      <c r="AG12" t="n">
        <v>4.517746913580248</v>
      </c>
      <c r="AH12" t="n">
        <v>126786.4126098876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8.575100000000001</v>
      </c>
      <c r="E13" t="n">
        <v>11.66</v>
      </c>
      <c r="F13" t="n">
        <v>9.17</v>
      </c>
      <c r="G13" t="n">
        <v>32.37</v>
      </c>
      <c r="H13" t="n">
        <v>0.55</v>
      </c>
      <c r="I13" t="n">
        <v>17</v>
      </c>
      <c r="J13" t="n">
        <v>119.61</v>
      </c>
      <c r="K13" t="n">
        <v>43.4</v>
      </c>
      <c r="L13" t="n">
        <v>3.75</v>
      </c>
      <c r="M13" t="n">
        <v>15</v>
      </c>
      <c r="N13" t="n">
        <v>17.46</v>
      </c>
      <c r="O13" t="n">
        <v>14985.35</v>
      </c>
      <c r="P13" t="n">
        <v>79.93000000000001</v>
      </c>
      <c r="Q13" t="n">
        <v>446.27</v>
      </c>
      <c r="R13" t="n">
        <v>45.36</v>
      </c>
      <c r="S13" t="n">
        <v>28.73</v>
      </c>
      <c r="T13" t="n">
        <v>7602.48</v>
      </c>
      <c r="U13" t="n">
        <v>0.63</v>
      </c>
      <c r="V13" t="n">
        <v>0.89</v>
      </c>
      <c r="W13" t="n">
        <v>0.11</v>
      </c>
      <c r="X13" t="n">
        <v>0.45</v>
      </c>
      <c r="Y13" t="n">
        <v>1</v>
      </c>
      <c r="Z13" t="n">
        <v>10</v>
      </c>
      <c r="AA13" t="n">
        <v>101.754916922089</v>
      </c>
      <c r="AB13" t="n">
        <v>139.2255664428527</v>
      </c>
      <c r="AC13" t="n">
        <v>125.938073785894</v>
      </c>
      <c r="AD13" t="n">
        <v>101754.916922089</v>
      </c>
      <c r="AE13" t="n">
        <v>139225.5664428527</v>
      </c>
      <c r="AF13" t="n">
        <v>8.855787228647983e-06</v>
      </c>
      <c r="AG13" t="n">
        <v>4.498456790123457</v>
      </c>
      <c r="AH13" t="n">
        <v>125938.073785894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8.6122</v>
      </c>
      <c r="E14" t="n">
        <v>11.61</v>
      </c>
      <c r="F14" t="n">
        <v>9.140000000000001</v>
      </c>
      <c r="G14" t="n">
        <v>34.29</v>
      </c>
      <c r="H14" t="n">
        <v>0.59</v>
      </c>
      <c r="I14" t="n">
        <v>16</v>
      </c>
      <c r="J14" t="n">
        <v>119.93</v>
      </c>
      <c r="K14" t="n">
        <v>43.4</v>
      </c>
      <c r="L14" t="n">
        <v>4</v>
      </c>
      <c r="M14" t="n">
        <v>14</v>
      </c>
      <c r="N14" t="n">
        <v>17.53</v>
      </c>
      <c r="O14" t="n">
        <v>15025.44</v>
      </c>
      <c r="P14" t="n">
        <v>78.88</v>
      </c>
      <c r="Q14" t="n">
        <v>446.28</v>
      </c>
      <c r="R14" t="n">
        <v>44.42</v>
      </c>
      <c r="S14" t="n">
        <v>28.73</v>
      </c>
      <c r="T14" t="n">
        <v>7133.11</v>
      </c>
      <c r="U14" t="n">
        <v>0.65</v>
      </c>
      <c r="V14" t="n">
        <v>0.89</v>
      </c>
      <c r="W14" t="n">
        <v>0.11</v>
      </c>
      <c r="X14" t="n">
        <v>0.42</v>
      </c>
      <c r="Y14" t="n">
        <v>1</v>
      </c>
      <c r="Z14" t="n">
        <v>10</v>
      </c>
      <c r="AA14" t="n">
        <v>101.2861251559512</v>
      </c>
      <c r="AB14" t="n">
        <v>138.5841448667902</v>
      </c>
      <c r="AC14" t="n">
        <v>125.3578685848099</v>
      </c>
      <c r="AD14" t="n">
        <v>101286.1251559512</v>
      </c>
      <c r="AE14" t="n">
        <v>138584.1448667902</v>
      </c>
      <c r="AF14" t="n">
        <v>8.894101616373239e-06</v>
      </c>
      <c r="AG14" t="n">
        <v>4.479166666666667</v>
      </c>
      <c r="AH14" t="n">
        <v>125357.8685848099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8.736800000000001</v>
      </c>
      <c r="E15" t="n">
        <v>11.45</v>
      </c>
      <c r="F15" t="n">
        <v>9.029999999999999</v>
      </c>
      <c r="G15" t="n">
        <v>38.69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77.09</v>
      </c>
      <c r="Q15" t="n">
        <v>446.27</v>
      </c>
      <c r="R15" t="n">
        <v>40.42</v>
      </c>
      <c r="S15" t="n">
        <v>28.73</v>
      </c>
      <c r="T15" t="n">
        <v>5142.86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100.2114872296304</v>
      </c>
      <c r="AB15" t="n">
        <v>137.1137778463195</v>
      </c>
      <c r="AC15" t="n">
        <v>124.0278313290994</v>
      </c>
      <c r="AD15" t="n">
        <v>100211.4872296304</v>
      </c>
      <c r="AE15" t="n">
        <v>137113.7778463195</v>
      </c>
      <c r="AF15" t="n">
        <v>9.022780126092021e-06</v>
      </c>
      <c r="AG15" t="n">
        <v>4.417438271604938</v>
      </c>
      <c r="AH15" t="n">
        <v>124027.8313290994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8.6248</v>
      </c>
      <c r="E16" t="n">
        <v>11.59</v>
      </c>
      <c r="F16" t="n">
        <v>9.18</v>
      </c>
      <c r="G16" t="n">
        <v>39.33</v>
      </c>
      <c r="H16" t="n">
        <v>0.66</v>
      </c>
      <c r="I16" t="n">
        <v>14</v>
      </c>
      <c r="J16" t="n">
        <v>120.58</v>
      </c>
      <c r="K16" t="n">
        <v>43.4</v>
      </c>
      <c r="L16" t="n">
        <v>4.5</v>
      </c>
      <c r="M16" t="n">
        <v>12</v>
      </c>
      <c r="N16" t="n">
        <v>17.68</v>
      </c>
      <c r="O16" t="n">
        <v>15105.7</v>
      </c>
      <c r="P16" t="n">
        <v>77.19</v>
      </c>
      <c r="Q16" t="n">
        <v>446.27</v>
      </c>
      <c r="R16" t="n">
        <v>45.85</v>
      </c>
      <c r="S16" t="n">
        <v>28.73</v>
      </c>
      <c r="T16" t="n">
        <v>7861.2</v>
      </c>
      <c r="U16" t="n">
        <v>0.63</v>
      </c>
      <c r="V16" t="n">
        <v>0.89</v>
      </c>
      <c r="W16" t="n">
        <v>0.1</v>
      </c>
      <c r="X16" t="n">
        <v>0.46</v>
      </c>
      <c r="Y16" t="n">
        <v>1</v>
      </c>
      <c r="Z16" t="n">
        <v>10</v>
      </c>
      <c r="AA16" t="n">
        <v>100.8091415074281</v>
      </c>
      <c r="AB16" t="n">
        <v>137.9315147958478</v>
      </c>
      <c r="AC16" t="n">
        <v>124.767524611866</v>
      </c>
      <c r="AD16" t="n">
        <v>100809.1415074281</v>
      </c>
      <c r="AE16" t="n">
        <v>137931.5147958478</v>
      </c>
      <c r="AF16" t="n">
        <v>8.907114049940307e-06</v>
      </c>
      <c r="AG16" t="n">
        <v>4.471450617283951</v>
      </c>
      <c r="AH16" t="n">
        <v>124767.524611866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8.7203</v>
      </c>
      <c r="E17" t="n">
        <v>11.47</v>
      </c>
      <c r="F17" t="n">
        <v>9.07</v>
      </c>
      <c r="G17" t="n">
        <v>41.87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75.5</v>
      </c>
      <c r="Q17" t="n">
        <v>446.31</v>
      </c>
      <c r="R17" t="n">
        <v>42.09</v>
      </c>
      <c r="S17" t="n">
        <v>28.73</v>
      </c>
      <c r="T17" t="n">
        <v>5985.17</v>
      </c>
      <c r="U17" t="n">
        <v>0.68</v>
      </c>
      <c r="V17" t="n">
        <v>0.9</v>
      </c>
      <c r="W17" t="n">
        <v>0.1</v>
      </c>
      <c r="X17" t="n">
        <v>0.35</v>
      </c>
      <c r="Y17" t="n">
        <v>1</v>
      </c>
      <c r="Z17" t="n">
        <v>10</v>
      </c>
      <c r="AA17" t="n">
        <v>99.87297029257888</v>
      </c>
      <c r="AB17" t="n">
        <v>136.6506040387326</v>
      </c>
      <c r="AC17" t="n">
        <v>123.6088621796399</v>
      </c>
      <c r="AD17" t="n">
        <v>99872.97029257889</v>
      </c>
      <c r="AE17" t="n">
        <v>136650.6040387326</v>
      </c>
      <c r="AF17" t="n">
        <v>9.0057400345161e-06</v>
      </c>
      <c r="AG17" t="n">
        <v>4.425154320987655</v>
      </c>
      <c r="AH17" t="n">
        <v>123608.8621796399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8.761699999999999</v>
      </c>
      <c r="E18" t="n">
        <v>11.41</v>
      </c>
      <c r="F18" t="n">
        <v>9.039999999999999</v>
      </c>
      <c r="G18" t="n">
        <v>45.21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74.39</v>
      </c>
      <c r="Q18" t="n">
        <v>446.32</v>
      </c>
      <c r="R18" t="n">
        <v>41.06</v>
      </c>
      <c r="S18" t="n">
        <v>28.73</v>
      </c>
      <c r="T18" t="n">
        <v>5475.18</v>
      </c>
      <c r="U18" t="n">
        <v>0.7</v>
      </c>
      <c r="V18" t="n">
        <v>0.9</v>
      </c>
      <c r="W18" t="n">
        <v>0.1</v>
      </c>
      <c r="X18" t="n">
        <v>0.32</v>
      </c>
      <c r="Y18" t="n">
        <v>1</v>
      </c>
      <c r="Z18" t="n">
        <v>10</v>
      </c>
      <c r="AA18" t="n">
        <v>99.38846115046513</v>
      </c>
      <c r="AB18" t="n">
        <v>135.9876772554581</v>
      </c>
      <c r="AC18" t="n">
        <v>123.0092041981373</v>
      </c>
      <c r="AD18" t="n">
        <v>99388.46115046514</v>
      </c>
      <c r="AE18" t="n">
        <v>135987.6772554581</v>
      </c>
      <c r="AF18" t="n">
        <v>9.048495173379323e-06</v>
      </c>
      <c r="AG18" t="n">
        <v>4.402006172839506</v>
      </c>
      <c r="AH18" t="n">
        <v>123009.2041981373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8.820499999999999</v>
      </c>
      <c r="E19" t="n">
        <v>11.34</v>
      </c>
      <c r="F19" t="n">
        <v>8.99</v>
      </c>
      <c r="G19" t="n">
        <v>49.04</v>
      </c>
      <c r="H19" t="n">
        <v>0.76</v>
      </c>
      <c r="I19" t="n">
        <v>11</v>
      </c>
      <c r="J19" t="n">
        <v>121.56</v>
      </c>
      <c r="K19" t="n">
        <v>43.4</v>
      </c>
      <c r="L19" t="n">
        <v>5.25</v>
      </c>
      <c r="M19" t="n">
        <v>9</v>
      </c>
      <c r="N19" t="n">
        <v>17.91</v>
      </c>
      <c r="O19" t="n">
        <v>15226.31</v>
      </c>
      <c r="P19" t="n">
        <v>72.67</v>
      </c>
      <c r="Q19" t="n">
        <v>446.27</v>
      </c>
      <c r="R19" t="n">
        <v>39.34</v>
      </c>
      <c r="S19" t="n">
        <v>28.73</v>
      </c>
      <c r="T19" t="n">
        <v>4622.42</v>
      </c>
      <c r="U19" t="n">
        <v>0.73</v>
      </c>
      <c r="V19" t="n">
        <v>0.91</v>
      </c>
      <c r="W19" t="n">
        <v>0.1</v>
      </c>
      <c r="X19" t="n">
        <v>0.27</v>
      </c>
      <c r="Y19" t="n">
        <v>1</v>
      </c>
      <c r="Z19" t="n">
        <v>10</v>
      </c>
      <c r="AA19" t="n">
        <v>98.66083816809137</v>
      </c>
      <c r="AB19" t="n">
        <v>134.9921113905144</v>
      </c>
      <c r="AC19" t="n">
        <v>122.108653742058</v>
      </c>
      <c r="AD19" t="n">
        <v>98660.83816809137</v>
      </c>
      <c r="AE19" t="n">
        <v>134992.1113905144</v>
      </c>
      <c r="AF19" t="n">
        <v>9.109219863358971e-06</v>
      </c>
      <c r="AG19" t="n">
        <v>4.375</v>
      </c>
      <c r="AH19" t="n">
        <v>122108.653742058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8.806699999999999</v>
      </c>
      <c r="E20" t="n">
        <v>11.36</v>
      </c>
      <c r="F20" t="n">
        <v>9.01</v>
      </c>
      <c r="G20" t="n">
        <v>49.13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71.69</v>
      </c>
      <c r="Q20" t="n">
        <v>446.27</v>
      </c>
      <c r="R20" t="n">
        <v>39.94</v>
      </c>
      <c r="S20" t="n">
        <v>28.73</v>
      </c>
      <c r="T20" t="n">
        <v>4919.57</v>
      </c>
      <c r="U20" t="n">
        <v>0.72</v>
      </c>
      <c r="V20" t="n">
        <v>0.9</v>
      </c>
      <c r="W20" t="n">
        <v>0.1</v>
      </c>
      <c r="X20" t="n">
        <v>0.29</v>
      </c>
      <c r="Y20" t="n">
        <v>1</v>
      </c>
      <c r="Z20" t="n">
        <v>10</v>
      </c>
      <c r="AA20" t="n">
        <v>98.45963435173995</v>
      </c>
      <c r="AB20" t="n">
        <v>134.7168154524966</v>
      </c>
      <c r="AC20" t="n">
        <v>121.8596316619843</v>
      </c>
      <c r="AD20" t="n">
        <v>98459.63435173995</v>
      </c>
      <c r="AE20" t="n">
        <v>134716.8154524966</v>
      </c>
      <c r="AF20" t="n">
        <v>9.094968150404567e-06</v>
      </c>
      <c r="AG20" t="n">
        <v>4.382716049382716</v>
      </c>
      <c r="AH20" t="n">
        <v>121859.6316619843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8.875299999999999</v>
      </c>
      <c r="E21" t="n">
        <v>11.27</v>
      </c>
      <c r="F21" t="n">
        <v>8.94</v>
      </c>
      <c r="G21" t="n">
        <v>53.66</v>
      </c>
      <c r="H21" t="n">
        <v>0.83</v>
      </c>
      <c r="I21" t="n">
        <v>10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70.45999999999999</v>
      </c>
      <c r="Q21" t="n">
        <v>446.27</v>
      </c>
      <c r="R21" t="n">
        <v>37.65</v>
      </c>
      <c r="S21" t="n">
        <v>28.73</v>
      </c>
      <c r="T21" t="n">
        <v>3779.4</v>
      </c>
      <c r="U21" t="n">
        <v>0.76</v>
      </c>
      <c r="V21" t="n">
        <v>0.91</v>
      </c>
      <c r="W21" t="n">
        <v>0.1</v>
      </c>
      <c r="X21" t="n">
        <v>0.22</v>
      </c>
      <c r="Y21" t="n">
        <v>1</v>
      </c>
      <c r="Z21" t="n">
        <v>10</v>
      </c>
      <c r="AA21" t="n">
        <v>97.82233718441879</v>
      </c>
      <c r="AB21" t="n">
        <v>133.8448373526015</v>
      </c>
      <c r="AC21" t="n">
        <v>121.070873928114</v>
      </c>
      <c r="AD21" t="n">
        <v>97822.33718441878</v>
      </c>
      <c r="AE21" t="n">
        <v>133844.8373526015</v>
      </c>
      <c r="AF21" t="n">
        <v>9.165813622047491e-06</v>
      </c>
      <c r="AG21" t="n">
        <v>4.347993827160494</v>
      </c>
      <c r="AH21" t="n">
        <v>121070.873928114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8.888400000000001</v>
      </c>
      <c r="E22" t="n">
        <v>11.25</v>
      </c>
      <c r="F22" t="n">
        <v>8.93</v>
      </c>
      <c r="G22" t="n">
        <v>53.57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4</v>
      </c>
      <c r="N22" t="n">
        <v>18.14</v>
      </c>
      <c r="O22" t="n">
        <v>15347.16</v>
      </c>
      <c r="P22" t="n">
        <v>69.3</v>
      </c>
      <c r="Q22" t="n">
        <v>446.33</v>
      </c>
      <c r="R22" t="n">
        <v>37.15</v>
      </c>
      <c r="S22" t="n">
        <v>28.73</v>
      </c>
      <c r="T22" t="n">
        <v>3528.94</v>
      </c>
      <c r="U22" t="n">
        <v>0.77</v>
      </c>
      <c r="V22" t="n">
        <v>0.91</v>
      </c>
      <c r="W22" t="n">
        <v>0.1</v>
      </c>
      <c r="X22" t="n">
        <v>0.21</v>
      </c>
      <c r="Y22" t="n">
        <v>1</v>
      </c>
      <c r="Z22" t="n">
        <v>10</v>
      </c>
      <c r="AA22" t="n">
        <v>97.4536160583265</v>
      </c>
      <c r="AB22" t="n">
        <v>133.3403368410543</v>
      </c>
      <c r="AC22" t="n">
        <v>120.6145222373177</v>
      </c>
      <c r="AD22" t="n">
        <v>97453.6160583265</v>
      </c>
      <c r="AE22" t="n">
        <v>133340.3368410543</v>
      </c>
      <c r="AF22" t="n">
        <v>9.179342422025952e-06</v>
      </c>
      <c r="AG22" t="n">
        <v>4.340277777777778</v>
      </c>
      <c r="AH22" t="n">
        <v>120614.5222373177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8.8574</v>
      </c>
      <c r="E23" t="n">
        <v>11.29</v>
      </c>
      <c r="F23" t="n">
        <v>8.970000000000001</v>
      </c>
      <c r="G23" t="n">
        <v>53.8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2</v>
      </c>
      <c r="N23" t="n">
        <v>18.22</v>
      </c>
      <c r="O23" t="n">
        <v>15387.5</v>
      </c>
      <c r="P23" t="n">
        <v>69.51000000000001</v>
      </c>
      <c r="Q23" t="n">
        <v>446.32</v>
      </c>
      <c r="R23" t="n">
        <v>38.49</v>
      </c>
      <c r="S23" t="n">
        <v>28.73</v>
      </c>
      <c r="T23" t="n">
        <v>4199.65</v>
      </c>
      <c r="U23" t="n">
        <v>0.75</v>
      </c>
      <c r="V23" t="n">
        <v>0.91</v>
      </c>
      <c r="W23" t="n">
        <v>0.1</v>
      </c>
      <c r="X23" t="n">
        <v>0.25</v>
      </c>
      <c r="Y23" t="n">
        <v>1</v>
      </c>
      <c r="Z23" t="n">
        <v>10</v>
      </c>
      <c r="AA23" t="n">
        <v>97.65320093064312</v>
      </c>
      <c r="AB23" t="n">
        <v>133.6134176684209</v>
      </c>
      <c r="AC23" t="n">
        <v>120.8615406137919</v>
      </c>
      <c r="AD23" t="n">
        <v>97653.20093064313</v>
      </c>
      <c r="AE23" t="n">
        <v>133613.4176684209</v>
      </c>
      <c r="AF23" t="n">
        <v>9.147327704519673e-06</v>
      </c>
      <c r="AG23" t="n">
        <v>4.35570987654321</v>
      </c>
      <c r="AH23" t="n">
        <v>120861.5406137919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8.849299999999999</v>
      </c>
      <c r="E24" t="n">
        <v>11.3</v>
      </c>
      <c r="F24" t="n">
        <v>8.98</v>
      </c>
      <c r="G24" t="n">
        <v>53.86</v>
      </c>
      <c r="H24" t="n">
        <v>0.93</v>
      </c>
      <c r="I24" t="n">
        <v>10</v>
      </c>
      <c r="J24" t="n">
        <v>123.19</v>
      </c>
      <c r="K24" t="n">
        <v>43.4</v>
      </c>
      <c r="L24" t="n">
        <v>6.5</v>
      </c>
      <c r="M24" t="n">
        <v>1</v>
      </c>
      <c r="N24" t="n">
        <v>18.29</v>
      </c>
      <c r="O24" t="n">
        <v>15427.87</v>
      </c>
      <c r="P24" t="n">
        <v>69.48999999999999</v>
      </c>
      <c r="Q24" t="n">
        <v>446.32</v>
      </c>
      <c r="R24" t="n">
        <v>38.68</v>
      </c>
      <c r="S24" t="n">
        <v>28.73</v>
      </c>
      <c r="T24" t="n">
        <v>4296.02</v>
      </c>
      <c r="U24" t="n">
        <v>0.74</v>
      </c>
      <c r="V24" t="n">
        <v>0.91</v>
      </c>
      <c r="W24" t="n">
        <v>0.1</v>
      </c>
      <c r="X24" t="n">
        <v>0.26</v>
      </c>
      <c r="Y24" t="n">
        <v>1</v>
      </c>
      <c r="Z24" t="n">
        <v>10</v>
      </c>
      <c r="AA24" t="n">
        <v>97.68463316103431</v>
      </c>
      <c r="AB24" t="n">
        <v>133.6564246327342</v>
      </c>
      <c r="AC24" t="n">
        <v>120.9004430537918</v>
      </c>
      <c r="AD24" t="n">
        <v>97684.63316103432</v>
      </c>
      <c r="AE24" t="n">
        <v>133656.4246327342</v>
      </c>
      <c r="AF24" t="n">
        <v>9.138962568655128e-06</v>
      </c>
      <c r="AG24" t="n">
        <v>4.359567901234568</v>
      </c>
      <c r="AH24" t="n">
        <v>120900.4430537919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8.8506</v>
      </c>
      <c r="E25" t="n">
        <v>11.3</v>
      </c>
      <c r="F25" t="n">
        <v>8.98</v>
      </c>
      <c r="G25" t="n">
        <v>53.85</v>
      </c>
      <c r="H25" t="n">
        <v>0.96</v>
      </c>
      <c r="I25" t="n">
        <v>10</v>
      </c>
      <c r="J25" t="n">
        <v>123.52</v>
      </c>
      <c r="K25" t="n">
        <v>43.4</v>
      </c>
      <c r="L25" t="n">
        <v>6.75</v>
      </c>
      <c r="M25" t="n">
        <v>0</v>
      </c>
      <c r="N25" t="n">
        <v>18.37</v>
      </c>
      <c r="O25" t="n">
        <v>15468.27</v>
      </c>
      <c r="P25" t="n">
        <v>69.59999999999999</v>
      </c>
      <c r="Q25" t="n">
        <v>446.32</v>
      </c>
      <c r="R25" t="n">
        <v>38.59</v>
      </c>
      <c r="S25" t="n">
        <v>28.73</v>
      </c>
      <c r="T25" t="n">
        <v>4251.14</v>
      </c>
      <c r="U25" t="n">
        <v>0.74</v>
      </c>
      <c r="V25" t="n">
        <v>0.91</v>
      </c>
      <c r="W25" t="n">
        <v>0.11</v>
      </c>
      <c r="X25" t="n">
        <v>0.26</v>
      </c>
      <c r="Y25" t="n">
        <v>1</v>
      </c>
      <c r="Z25" t="n">
        <v>10</v>
      </c>
      <c r="AA25" t="n">
        <v>97.71048892518701</v>
      </c>
      <c r="AB25" t="n">
        <v>133.6918016299237</v>
      </c>
      <c r="AC25" t="n">
        <v>120.9324437200215</v>
      </c>
      <c r="AD25" t="n">
        <v>97710.488925187</v>
      </c>
      <c r="AE25" t="n">
        <v>133691.8016299237</v>
      </c>
      <c r="AF25" t="n">
        <v>9.140305121324747e-06</v>
      </c>
      <c r="AG25" t="n">
        <v>4.359567901234568</v>
      </c>
      <c r="AH25" t="n">
        <v>120932.4437200215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7.3502</v>
      </c>
      <c r="E2" t="n">
        <v>13.6</v>
      </c>
      <c r="F2" t="n">
        <v>10.49</v>
      </c>
      <c r="G2" t="n">
        <v>10.16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60</v>
      </c>
      <c r="N2" t="n">
        <v>11.32</v>
      </c>
      <c r="O2" t="n">
        <v>11317.98</v>
      </c>
      <c r="P2" t="n">
        <v>84.73</v>
      </c>
      <c r="Q2" t="n">
        <v>446.34</v>
      </c>
      <c r="R2" t="n">
        <v>88.36</v>
      </c>
      <c r="S2" t="n">
        <v>28.73</v>
      </c>
      <c r="T2" t="n">
        <v>28876.65</v>
      </c>
      <c r="U2" t="n">
        <v>0.33</v>
      </c>
      <c r="V2" t="n">
        <v>0.78</v>
      </c>
      <c r="W2" t="n">
        <v>0.18</v>
      </c>
      <c r="X2" t="n">
        <v>1.77</v>
      </c>
      <c r="Y2" t="n">
        <v>1</v>
      </c>
      <c r="Z2" t="n">
        <v>10</v>
      </c>
      <c r="AA2" t="n">
        <v>115.7818705149161</v>
      </c>
      <c r="AB2" t="n">
        <v>158.4178631740671</v>
      </c>
      <c r="AC2" t="n">
        <v>143.298684653645</v>
      </c>
      <c r="AD2" t="n">
        <v>115781.8705149161</v>
      </c>
      <c r="AE2" t="n">
        <v>158417.8631740671</v>
      </c>
      <c r="AF2" t="n">
        <v>8.180901979647379e-06</v>
      </c>
      <c r="AG2" t="n">
        <v>5.246913580246914</v>
      </c>
      <c r="AH2" t="n">
        <v>143298.684653645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7.7626</v>
      </c>
      <c r="E3" t="n">
        <v>12.88</v>
      </c>
      <c r="F3" t="n">
        <v>10.05</v>
      </c>
      <c r="G3" t="n">
        <v>12.84</v>
      </c>
      <c r="H3" t="n">
        <v>0.24</v>
      </c>
      <c r="I3" t="n">
        <v>47</v>
      </c>
      <c r="J3" t="n">
        <v>90.18000000000001</v>
      </c>
      <c r="K3" t="n">
        <v>37.55</v>
      </c>
      <c r="L3" t="n">
        <v>1.25</v>
      </c>
      <c r="M3" t="n">
        <v>45</v>
      </c>
      <c r="N3" t="n">
        <v>11.37</v>
      </c>
      <c r="O3" t="n">
        <v>11355.7</v>
      </c>
      <c r="P3" t="n">
        <v>80.02</v>
      </c>
      <c r="Q3" t="n">
        <v>446.31</v>
      </c>
      <c r="R3" t="n">
        <v>74.14</v>
      </c>
      <c r="S3" t="n">
        <v>28.73</v>
      </c>
      <c r="T3" t="n">
        <v>21840.96</v>
      </c>
      <c r="U3" t="n">
        <v>0.39</v>
      </c>
      <c r="V3" t="n">
        <v>0.8100000000000001</v>
      </c>
      <c r="W3" t="n">
        <v>0.16</v>
      </c>
      <c r="X3" t="n">
        <v>1.33</v>
      </c>
      <c r="Y3" t="n">
        <v>1</v>
      </c>
      <c r="Z3" t="n">
        <v>10</v>
      </c>
      <c r="AA3" t="n">
        <v>111.5564218358028</v>
      </c>
      <c r="AB3" t="n">
        <v>152.6364178776678</v>
      </c>
      <c r="AC3" t="n">
        <v>138.0690123820229</v>
      </c>
      <c r="AD3" t="n">
        <v>111556.4218358028</v>
      </c>
      <c r="AE3" t="n">
        <v>152636.4178776678</v>
      </c>
      <c r="AF3" t="n">
        <v>8.639910438792243e-06</v>
      </c>
      <c r="AG3" t="n">
        <v>4.969135802469136</v>
      </c>
      <c r="AH3" t="n">
        <v>138069.0123820229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8.0474</v>
      </c>
      <c r="E4" t="n">
        <v>12.43</v>
      </c>
      <c r="F4" t="n">
        <v>9.77</v>
      </c>
      <c r="G4" t="n">
        <v>15.42</v>
      </c>
      <c r="H4" t="n">
        <v>0.29</v>
      </c>
      <c r="I4" t="n">
        <v>38</v>
      </c>
      <c r="J4" t="n">
        <v>90.48</v>
      </c>
      <c r="K4" t="n">
        <v>37.55</v>
      </c>
      <c r="L4" t="n">
        <v>1.5</v>
      </c>
      <c r="M4" t="n">
        <v>36</v>
      </c>
      <c r="N4" t="n">
        <v>11.43</v>
      </c>
      <c r="O4" t="n">
        <v>11393.43</v>
      </c>
      <c r="P4" t="n">
        <v>76.64</v>
      </c>
      <c r="Q4" t="n">
        <v>446.28</v>
      </c>
      <c r="R4" t="n">
        <v>64.68000000000001</v>
      </c>
      <c r="S4" t="n">
        <v>28.73</v>
      </c>
      <c r="T4" t="n">
        <v>17154.71</v>
      </c>
      <c r="U4" t="n">
        <v>0.44</v>
      </c>
      <c r="V4" t="n">
        <v>0.83</v>
      </c>
      <c r="W4" t="n">
        <v>0.14</v>
      </c>
      <c r="X4" t="n">
        <v>1.05</v>
      </c>
      <c r="Y4" t="n">
        <v>1</v>
      </c>
      <c r="Z4" t="n">
        <v>10</v>
      </c>
      <c r="AA4" t="n">
        <v>108.985262946105</v>
      </c>
      <c r="AB4" t="n">
        <v>149.1184448532605</v>
      </c>
      <c r="AC4" t="n">
        <v>134.8867897655577</v>
      </c>
      <c r="AD4" t="n">
        <v>108985.262946105</v>
      </c>
      <c r="AE4" t="n">
        <v>149118.4448532604</v>
      </c>
      <c r="AF4" t="n">
        <v>8.956897851897135e-06</v>
      </c>
      <c r="AG4" t="n">
        <v>4.795524691358025</v>
      </c>
      <c r="AH4" t="n">
        <v>134886.7897655577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8.2455</v>
      </c>
      <c r="E5" t="n">
        <v>12.13</v>
      </c>
      <c r="F5" t="n">
        <v>9.58</v>
      </c>
      <c r="G5" t="n">
        <v>17.97</v>
      </c>
      <c r="H5" t="n">
        <v>0.34</v>
      </c>
      <c r="I5" t="n">
        <v>32</v>
      </c>
      <c r="J5" t="n">
        <v>90.79000000000001</v>
      </c>
      <c r="K5" t="n">
        <v>37.55</v>
      </c>
      <c r="L5" t="n">
        <v>1.75</v>
      </c>
      <c r="M5" t="n">
        <v>30</v>
      </c>
      <c r="N5" t="n">
        <v>11.49</v>
      </c>
      <c r="O5" t="n">
        <v>11431.19</v>
      </c>
      <c r="P5" t="n">
        <v>73.97</v>
      </c>
      <c r="Q5" t="n">
        <v>446.29</v>
      </c>
      <c r="R5" t="n">
        <v>58.69</v>
      </c>
      <c r="S5" t="n">
        <v>28.73</v>
      </c>
      <c r="T5" t="n">
        <v>14188.44</v>
      </c>
      <c r="U5" t="n">
        <v>0.49</v>
      </c>
      <c r="V5" t="n">
        <v>0.85</v>
      </c>
      <c r="W5" t="n">
        <v>0.13</v>
      </c>
      <c r="X5" t="n">
        <v>0.86</v>
      </c>
      <c r="Y5" t="n">
        <v>1</v>
      </c>
      <c r="Z5" t="n">
        <v>10</v>
      </c>
      <c r="AA5" t="n">
        <v>107.2128289544208</v>
      </c>
      <c r="AB5" t="n">
        <v>146.6933224715703</v>
      </c>
      <c r="AC5" t="n">
        <v>132.6931176602946</v>
      </c>
      <c r="AD5" t="n">
        <v>107212.8289544208</v>
      </c>
      <c r="AE5" t="n">
        <v>146693.3224715703</v>
      </c>
      <c r="AF5" t="n">
        <v>9.177386638891793e-06</v>
      </c>
      <c r="AG5" t="n">
        <v>4.679783950617284</v>
      </c>
      <c r="AH5" t="n">
        <v>132693.1176602946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8.490600000000001</v>
      </c>
      <c r="E6" t="n">
        <v>11.78</v>
      </c>
      <c r="F6" t="n">
        <v>9.33</v>
      </c>
      <c r="G6" t="n">
        <v>20.73</v>
      </c>
      <c r="H6" t="n">
        <v>0.39</v>
      </c>
      <c r="I6" t="n">
        <v>27</v>
      </c>
      <c r="J6" t="n">
        <v>91.09999999999999</v>
      </c>
      <c r="K6" t="n">
        <v>37.55</v>
      </c>
      <c r="L6" t="n">
        <v>2</v>
      </c>
      <c r="M6" t="n">
        <v>25</v>
      </c>
      <c r="N6" t="n">
        <v>11.54</v>
      </c>
      <c r="O6" t="n">
        <v>11468.97</v>
      </c>
      <c r="P6" t="n">
        <v>70.64</v>
      </c>
      <c r="Q6" t="n">
        <v>446.27</v>
      </c>
      <c r="R6" t="n">
        <v>50.38</v>
      </c>
      <c r="S6" t="n">
        <v>28.73</v>
      </c>
      <c r="T6" t="n">
        <v>10061.54</v>
      </c>
      <c r="U6" t="n">
        <v>0.57</v>
      </c>
      <c r="V6" t="n">
        <v>0.87</v>
      </c>
      <c r="W6" t="n">
        <v>0.11</v>
      </c>
      <c r="X6" t="n">
        <v>0.61</v>
      </c>
      <c r="Y6" t="n">
        <v>1</v>
      </c>
      <c r="Z6" t="n">
        <v>10</v>
      </c>
      <c r="AA6" t="n">
        <v>96.03108023079226</v>
      </c>
      <c r="AB6" t="n">
        <v>131.3939605639714</v>
      </c>
      <c r="AC6" t="n">
        <v>118.8539053803628</v>
      </c>
      <c r="AD6" t="n">
        <v>96031.08023079226</v>
      </c>
      <c r="AE6" t="n">
        <v>131393.9605639714</v>
      </c>
      <c r="AF6" t="n">
        <v>9.450187253189579e-06</v>
      </c>
      <c r="AG6" t="n">
        <v>4.544753086419753</v>
      </c>
      <c r="AH6" t="n">
        <v>118853.9053803628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8.4604</v>
      </c>
      <c r="E7" t="n">
        <v>11.82</v>
      </c>
      <c r="F7" t="n">
        <v>9.43</v>
      </c>
      <c r="G7" t="n">
        <v>23.57</v>
      </c>
      <c r="H7" t="n">
        <v>0.43</v>
      </c>
      <c r="I7" t="n">
        <v>24</v>
      </c>
      <c r="J7" t="n">
        <v>91.40000000000001</v>
      </c>
      <c r="K7" t="n">
        <v>37.55</v>
      </c>
      <c r="L7" t="n">
        <v>2.25</v>
      </c>
      <c r="M7" t="n">
        <v>22</v>
      </c>
      <c r="N7" t="n">
        <v>11.6</v>
      </c>
      <c r="O7" t="n">
        <v>11506.78</v>
      </c>
      <c r="P7" t="n">
        <v>70.69</v>
      </c>
      <c r="Q7" t="n">
        <v>446.27</v>
      </c>
      <c r="R7" t="n">
        <v>53.8</v>
      </c>
      <c r="S7" t="n">
        <v>28.73</v>
      </c>
      <c r="T7" t="n">
        <v>11785.14</v>
      </c>
      <c r="U7" t="n">
        <v>0.53</v>
      </c>
      <c r="V7" t="n">
        <v>0.86</v>
      </c>
      <c r="W7" t="n">
        <v>0.12</v>
      </c>
      <c r="X7" t="n">
        <v>0.71</v>
      </c>
      <c r="Y7" t="n">
        <v>1</v>
      </c>
      <c r="Z7" t="n">
        <v>10</v>
      </c>
      <c r="AA7" t="n">
        <v>96.24861561178444</v>
      </c>
      <c r="AB7" t="n">
        <v>131.6916020692284</v>
      </c>
      <c r="AC7" t="n">
        <v>119.1231403981007</v>
      </c>
      <c r="AD7" t="n">
        <v>96248.61561178445</v>
      </c>
      <c r="AE7" t="n">
        <v>131691.6020692284</v>
      </c>
      <c r="AF7" t="n">
        <v>9.416574121603317e-06</v>
      </c>
      <c r="AG7" t="n">
        <v>4.560185185185186</v>
      </c>
      <c r="AH7" t="n">
        <v>119123.1403981007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8.5954</v>
      </c>
      <c r="E8" t="n">
        <v>11.63</v>
      </c>
      <c r="F8" t="n">
        <v>9.300000000000001</v>
      </c>
      <c r="G8" t="n">
        <v>26.56</v>
      </c>
      <c r="H8" t="n">
        <v>0.48</v>
      </c>
      <c r="I8" t="n">
        <v>21</v>
      </c>
      <c r="J8" t="n">
        <v>91.70999999999999</v>
      </c>
      <c r="K8" t="n">
        <v>37.55</v>
      </c>
      <c r="L8" t="n">
        <v>2.5</v>
      </c>
      <c r="M8" t="n">
        <v>19</v>
      </c>
      <c r="N8" t="n">
        <v>11.66</v>
      </c>
      <c r="O8" t="n">
        <v>11544.61</v>
      </c>
      <c r="P8" t="n">
        <v>68.28</v>
      </c>
      <c r="Q8" t="n">
        <v>446.3</v>
      </c>
      <c r="R8" t="n">
        <v>49.42</v>
      </c>
      <c r="S8" t="n">
        <v>28.73</v>
      </c>
      <c r="T8" t="n">
        <v>9610.82</v>
      </c>
      <c r="U8" t="n">
        <v>0.58</v>
      </c>
      <c r="V8" t="n">
        <v>0.88</v>
      </c>
      <c r="W8" t="n">
        <v>0.11</v>
      </c>
      <c r="X8" t="n">
        <v>0.58</v>
      </c>
      <c r="Y8" t="n">
        <v>1</v>
      </c>
      <c r="Z8" t="n">
        <v>10</v>
      </c>
      <c r="AA8" t="n">
        <v>94.81008568822928</v>
      </c>
      <c r="AB8" t="n">
        <v>129.72334196436</v>
      </c>
      <c r="AC8" t="n">
        <v>117.3427282751699</v>
      </c>
      <c r="AD8" t="n">
        <v>94810.08568822927</v>
      </c>
      <c r="AE8" t="n">
        <v>129723.34196436</v>
      </c>
      <c r="AF8" t="n">
        <v>9.566831497899525e-06</v>
      </c>
      <c r="AG8" t="n">
        <v>4.486882716049383</v>
      </c>
      <c r="AH8" t="n">
        <v>117342.7282751699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8.6693</v>
      </c>
      <c r="E9" t="n">
        <v>11.54</v>
      </c>
      <c r="F9" t="n">
        <v>9.24</v>
      </c>
      <c r="G9" t="n">
        <v>29.17</v>
      </c>
      <c r="H9" t="n">
        <v>0.52</v>
      </c>
      <c r="I9" t="n">
        <v>19</v>
      </c>
      <c r="J9" t="n">
        <v>92.02</v>
      </c>
      <c r="K9" t="n">
        <v>37.55</v>
      </c>
      <c r="L9" t="n">
        <v>2.75</v>
      </c>
      <c r="M9" t="n">
        <v>17</v>
      </c>
      <c r="N9" t="n">
        <v>11.71</v>
      </c>
      <c r="O9" t="n">
        <v>11582.46</v>
      </c>
      <c r="P9" t="n">
        <v>66.37</v>
      </c>
      <c r="Q9" t="n">
        <v>446.27</v>
      </c>
      <c r="R9" t="n">
        <v>47.47</v>
      </c>
      <c r="S9" t="n">
        <v>28.73</v>
      </c>
      <c r="T9" t="n">
        <v>8643.030000000001</v>
      </c>
      <c r="U9" t="n">
        <v>0.61</v>
      </c>
      <c r="V9" t="n">
        <v>0.88</v>
      </c>
      <c r="W9" t="n">
        <v>0.11</v>
      </c>
      <c r="X9" t="n">
        <v>0.52</v>
      </c>
      <c r="Y9" t="n">
        <v>1</v>
      </c>
      <c r="Z9" t="n">
        <v>10</v>
      </c>
      <c r="AA9" t="n">
        <v>93.97866814187181</v>
      </c>
      <c r="AB9" t="n">
        <v>128.5857597978809</v>
      </c>
      <c r="AC9" t="n">
        <v>116.3137153540525</v>
      </c>
      <c r="AD9" t="n">
        <v>93978.66814187181</v>
      </c>
      <c r="AE9" t="n">
        <v>128585.7597978809</v>
      </c>
      <c r="AF9" t="n">
        <v>9.64908349870167e-06</v>
      </c>
      <c r="AG9" t="n">
        <v>4.452160493827161</v>
      </c>
      <c r="AH9" t="n">
        <v>116313.7153540525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9.18</v>
      </c>
      <c r="G10" t="n">
        <v>32.39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64.43000000000001</v>
      </c>
      <c r="Q10" t="n">
        <v>446.27</v>
      </c>
      <c r="R10" t="n">
        <v>45.5</v>
      </c>
      <c r="S10" t="n">
        <v>28.73</v>
      </c>
      <c r="T10" t="n">
        <v>7668.09</v>
      </c>
      <c r="U10" t="n">
        <v>0.63</v>
      </c>
      <c r="V10" t="n">
        <v>0.89</v>
      </c>
      <c r="W10" t="n">
        <v>0.11</v>
      </c>
      <c r="X10" t="n">
        <v>0.46</v>
      </c>
      <c r="Y10" t="n">
        <v>1</v>
      </c>
      <c r="Z10" t="n">
        <v>10</v>
      </c>
      <c r="AA10" t="n">
        <v>93.15300639039403</v>
      </c>
      <c r="AB10" t="n">
        <v>127.4560529638839</v>
      </c>
      <c r="AC10" t="n">
        <v>115.2918261547383</v>
      </c>
      <c r="AD10" t="n">
        <v>93153.00639039403</v>
      </c>
      <c r="AE10" t="n">
        <v>127456.0529638839</v>
      </c>
      <c r="AF10" t="n">
        <v>9.731335499503818e-06</v>
      </c>
      <c r="AG10" t="n">
        <v>4.41358024691358</v>
      </c>
      <c r="AH10" t="n">
        <v>115291.8261547383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8.8222</v>
      </c>
      <c r="E11" t="n">
        <v>11.34</v>
      </c>
      <c r="F11" t="n">
        <v>9.109999999999999</v>
      </c>
      <c r="G11" t="n">
        <v>36.45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63.04</v>
      </c>
      <c r="Q11" t="n">
        <v>446.27</v>
      </c>
      <c r="R11" t="n">
        <v>43.2</v>
      </c>
      <c r="S11" t="n">
        <v>28.73</v>
      </c>
      <c r="T11" t="n">
        <v>6532.03</v>
      </c>
      <c r="U11" t="n">
        <v>0.66</v>
      </c>
      <c r="V11" t="n">
        <v>0.89</v>
      </c>
      <c r="W11" t="n">
        <v>0.11</v>
      </c>
      <c r="X11" t="n">
        <v>0.39</v>
      </c>
      <c r="Y11" t="n">
        <v>1</v>
      </c>
      <c r="Z11" t="n">
        <v>10</v>
      </c>
      <c r="AA11" t="n">
        <v>92.4676070445738</v>
      </c>
      <c r="AB11" t="n">
        <v>126.518259341248</v>
      </c>
      <c r="AC11" t="n">
        <v>114.443534239245</v>
      </c>
      <c r="AD11" t="n">
        <v>92467.6070445738</v>
      </c>
      <c r="AE11" t="n">
        <v>126518.259341248</v>
      </c>
      <c r="AF11" t="n">
        <v>9.819263890077156e-06</v>
      </c>
      <c r="AG11" t="n">
        <v>4.375</v>
      </c>
      <c r="AH11" t="n">
        <v>114443.534239245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8.874599999999999</v>
      </c>
      <c r="E12" t="n">
        <v>11.27</v>
      </c>
      <c r="F12" t="n">
        <v>9.06</v>
      </c>
      <c r="G12" t="n">
        <v>38.84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61.12</v>
      </c>
      <c r="Q12" t="n">
        <v>446.31</v>
      </c>
      <c r="R12" t="n">
        <v>41.97</v>
      </c>
      <c r="S12" t="n">
        <v>28.73</v>
      </c>
      <c r="T12" t="n">
        <v>5922.42</v>
      </c>
      <c r="U12" t="n">
        <v>0.68</v>
      </c>
      <c r="V12" t="n">
        <v>0.9</v>
      </c>
      <c r="W12" t="n">
        <v>0.1</v>
      </c>
      <c r="X12" t="n">
        <v>0.34</v>
      </c>
      <c r="Y12" t="n">
        <v>1</v>
      </c>
      <c r="Z12" t="n">
        <v>10</v>
      </c>
      <c r="AA12" t="n">
        <v>91.74436339949656</v>
      </c>
      <c r="AB12" t="n">
        <v>125.5286854787961</v>
      </c>
      <c r="AC12" t="n">
        <v>113.5484039173495</v>
      </c>
      <c r="AD12" t="n">
        <v>91744.36339949656</v>
      </c>
      <c r="AE12" t="n">
        <v>125528.6854787961</v>
      </c>
      <c r="AF12" t="n">
        <v>9.877586012432128e-06</v>
      </c>
      <c r="AG12" t="n">
        <v>4.347993827160494</v>
      </c>
      <c r="AH12" t="n">
        <v>113548.4039173495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8.8817</v>
      </c>
      <c r="E13" t="n">
        <v>11.26</v>
      </c>
      <c r="F13" t="n">
        <v>9.07</v>
      </c>
      <c r="G13" t="n">
        <v>41.88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5</v>
      </c>
      <c r="N13" t="n">
        <v>11.94</v>
      </c>
      <c r="O13" t="n">
        <v>11734.1</v>
      </c>
      <c r="P13" t="n">
        <v>60.45</v>
      </c>
      <c r="Q13" t="n">
        <v>446.28</v>
      </c>
      <c r="R13" t="n">
        <v>41.97</v>
      </c>
      <c r="S13" t="n">
        <v>28.73</v>
      </c>
      <c r="T13" t="n">
        <v>5925.85</v>
      </c>
      <c r="U13" t="n">
        <v>0.68</v>
      </c>
      <c r="V13" t="n">
        <v>0.9</v>
      </c>
      <c r="W13" t="n">
        <v>0.11</v>
      </c>
      <c r="X13" t="n">
        <v>0.35</v>
      </c>
      <c r="Y13" t="n">
        <v>1</v>
      </c>
      <c r="Z13" t="n">
        <v>10</v>
      </c>
      <c r="AA13" t="n">
        <v>91.55118060679723</v>
      </c>
      <c r="AB13" t="n">
        <v>125.2643642592017</v>
      </c>
      <c r="AC13" t="n">
        <v>113.3093091439759</v>
      </c>
      <c r="AD13" t="n">
        <v>91551.18060679724</v>
      </c>
      <c r="AE13" t="n">
        <v>125264.3642592017</v>
      </c>
      <c r="AF13" t="n">
        <v>9.885488437407707e-06</v>
      </c>
      <c r="AG13" t="n">
        <v>4.344135802469136</v>
      </c>
      <c r="AH13" t="n">
        <v>113309.3091439759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8.8893</v>
      </c>
      <c r="E14" t="n">
        <v>11.25</v>
      </c>
      <c r="F14" t="n">
        <v>9.06</v>
      </c>
      <c r="G14" t="n">
        <v>41.83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3</v>
      </c>
      <c r="N14" t="n">
        <v>12</v>
      </c>
      <c r="O14" t="n">
        <v>11772.07</v>
      </c>
      <c r="P14" t="n">
        <v>60.11</v>
      </c>
      <c r="Q14" t="n">
        <v>446.29</v>
      </c>
      <c r="R14" t="n">
        <v>41.39</v>
      </c>
      <c r="S14" t="n">
        <v>28.73</v>
      </c>
      <c r="T14" t="n">
        <v>5635.16</v>
      </c>
      <c r="U14" t="n">
        <v>0.6899999999999999</v>
      </c>
      <c r="V14" t="n">
        <v>0.9</v>
      </c>
      <c r="W14" t="n">
        <v>0.11</v>
      </c>
      <c r="X14" t="n">
        <v>0.34</v>
      </c>
      <c r="Y14" t="n">
        <v>1</v>
      </c>
      <c r="Z14" t="n">
        <v>10</v>
      </c>
      <c r="AA14" t="n">
        <v>91.42791845787734</v>
      </c>
      <c r="AB14" t="n">
        <v>125.0957115491074</v>
      </c>
      <c r="AC14" t="n">
        <v>113.1567524118274</v>
      </c>
      <c r="AD14" t="n">
        <v>91427.91845787734</v>
      </c>
      <c r="AE14" t="n">
        <v>125095.7115491074</v>
      </c>
      <c r="AF14" t="n">
        <v>9.893947371184383e-06</v>
      </c>
      <c r="AG14" t="n">
        <v>4.340277777777778</v>
      </c>
      <c r="AH14" t="n">
        <v>113156.7524118274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8.8705</v>
      </c>
      <c r="E15" t="n">
        <v>11.27</v>
      </c>
      <c r="F15" t="n">
        <v>9.09</v>
      </c>
      <c r="G15" t="n">
        <v>41.94</v>
      </c>
      <c r="H15" t="n">
        <v>0.8</v>
      </c>
      <c r="I15" t="n">
        <v>13</v>
      </c>
      <c r="J15" t="n">
        <v>93.86</v>
      </c>
      <c r="K15" t="n">
        <v>37.55</v>
      </c>
      <c r="L15" t="n">
        <v>4.25</v>
      </c>
      <c r="M15" t="n">
        <v>1</v>
      </c>
      <c r="N15" t="n">
        <v>12.06</v>
      </c>
      <c r="O15" t="n">
        <v>11810.06</v>
      </c>
      <c r="P15" t="n">
        <v>60.27</v>
      </c>
      <c r="Q15" t="n">
        <v>446.32</v>
      </c>
      <c r="R15" t="n">
        <v>42.18</v>
      </c>
      <c r="S15" t="n">
        <v>28.73</v>
      </c>
      <c r="T15" t="n">
        <v>6030.97</v>
      </c>
      <c r="U15" t="n">
        <v>0.68</v>
      </c>
      <c r="V15" t="n">
        <v>0.9</v>
      </c>
      <c r="W15" t="n">
        <v>0.12</v>
      </c>
      <c r="X15" t="n">
        <v>0.37</v>
      </c>
      <c r="Y15" t="n">
        <v>1</v>
      </c>
      <c r="Z15" t="n">
        <v>10</v>
      </c>
      <c r="AA15" t="n">
        <v>91.55247089510738</v>
      </c>
      <c r="AB15" t="n">
        <v>125.2661296885911</v>
      </c>
      <c r="AC15" t="n">
        <v>113.3109060832622</v>
      </c>
      <c r="AD15" t="n">
        <v>91552.47089510737</v>
      </c>
      <c r="AE15" t="n">
        <v>125266.1296885911</v>
      </c>
      <c r="AF15" t="n">
        <v>9.873022640263133e-06</v>
      </c>
      <c r="AG15" t="n">
        <v>4.347993827160494</v>
      </c>
      <c r="AH15" t="n">
        <v>113310.9060832622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8.8687</v>
      </c>
      <c r="E16" t="n">
        <v>11.28</v>
      </c>
      <c r="F16" t="n">
        <v>9.09</v>
      </c>
      <c r="G16" t="n">
        <v>41.95</v>
      </c>
      <c r="H16" t="n">
        <v>0.84</v>
      </c>
      <c r="I16" t="n">
        <v>13</v>
      </c>
      <c r="J16" t="n">
        <v>94.17</v>
      </c>
      <c r="K16" t="n">
        <v>37.55</v>
      </c>
      <c r="L16" t="n">
        <v>4.5</v>
      </c>
      <c r="M16" t="n">
        <v>0</v>
      </c>
      <c r="N16" t="n">
        <v>12.12</v>
      </c>
      <c r="O16" t="n">
        <v>11848.08</v>
      </c>
      <c r="P16" t="n">
        <v>60.38</v>
      </c>
      <c r="Q16" t="n">
        <v>446.29</v>
      </c>
      <c r="R16" t="n">
        <v>42.2</v>
      </c>
      <c r="S16" t="n">
        <v>28.73</v>
      </c>
      <c r="T16" t="n">
        <v>6039.99</v>
      </c>
      <c r="U16" t="n">
        <v>0.68</v>
      </c>
      <c r="V16" t="n">
        <v>0.9</v>
      </c>
      <c r="W16" t="n">
        <v>0.12</v>
      </c>
      <c r="X16" t="n">
        <v>0.37</v>
      </c>
      <c r="Y16" t="n">
        <v>1</v>
      </c>
      <c r="Z16" t="n">
        <v>10</v>
      </c>
      <c r="AA16" t="n">
        <v>91.5875413201944</v>
      </c>
      <c r="AB16" t="n">
        <v>125.3141145913932</v>
      </c>
      <c r="AC16" t="n">
        <v>113.3543113742881</v>
      </c>
      <c r="AD16" t="n">
        <v>91587.5413201944</v>
      </c>
      <c r="AE16" t="n">
        <v>125314.1145913932</v>
      </c>
      <c r="AF16" t="n">
        <v>9.871019208579184e-06</v>
      </c>
      <c r="AG16" t="n">
        <v>4.351851851851851</v>
      </c>
      <c r="AH16" t="n">
        <v>113354.3113742881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</row>
    <row r="63">
      <c r="A63" t="n">
        <v>0</v>
      </c>
      <c r="B63" t="n">
        <v>140</v>
      </c>
      <c r="C63" t="inlineStr">
        <is>
          <t xml:space="preserve">CONCLUIDO	</t>
        </is>
      </c>
      <c r="D63" t="n">
        <v>3.8005</v>
      </c>
      <c r="E63" t="n">
        <v>26.31</v>
      </c>
      <c r="F63" t="n">
        <v>14.12</v>
      </c>
      <c r="G63" t="n">
        <v>4.76</v>
      </c>
      <c r="H63" t="n">
        <v>0.06</v>
      </c>
      <c r="I63" t="n">
        <v>178</v>
      </c>
      <c r="J63" t="n">
        <v>274.09</v>
      </c>
      <c r="K63" t="n">
        <v>60.56</v>
      </c>
      <c r="L63" t="n">
        <v>1</v>
      </c>
      <c r="M63" t="n">
        <v>176</v>
      </c>
      <c r="N63" t="n">
        <v>72.53</v>
      </c>
      <c r="O63" t="n">
        <v>34038.11</v>
      </c>
      <c r="P63" t="n">
        <v>243.31</v>
      </c>
      <c r="Q63" t="n">
        <v>446.61</v>
      </c>
      <c r="R63" t="n">
        <v>207.32</v>
      </c>
      <c r="S63" t="n">
        <v>28.73</v>
      </c>
      <c r="T63" t="n">
        <v>87774.48</v>
      </c>
      <c r="U63" t="n">
        <v>0.14</v>
      </c>
      <c r="V63" t="n">
        <v>0.58</v>
      </c>
      <c r="W63" t="n">
        <v>0.37</v>
      </c>
      <c r="X63" t="n">
        <v>5.39</v>
      </c>
      <c r="Y63" t="n">
        <v>1</v>
      </c>
      <c r="Z63" t="n">
        <v>10</v>
      </c>
    </row>
    <row r="64">
      <c r="A64" t="n">
        <v>1</v>
      </c>
      <c r="B64" t="n">
        <v>140</v>
      </c>
      <c r="C64" t="inlineStr">
        <is>
          <t xml:space="preserve">CONCLUIDO	</t>
        </is>
      </c>
      <c r="D64" t="n">
        <v>4.5764</v>
      </c>
      <c r="E64" t="n">
        <v>21.85</v>
      </c>
      <c r="F64" t="n">
        <v>12.42</v>
      </c>
      <c r="G64" t="n">
        <v>5.96</v>
      </c>
      <c r="H64" t="n">
        <v>0.08</v>
      </c>
      <c r="I64" t="n">
        <v>125</v>
      </c>
      <c r="J64" t="n">
        <v>274.57</v>
      </c>
      <c r="K64" t="n">
        <v>60.56</v>
      </c>
      <c r="L64" t="n">
        <v>1.25</v>
      </c>
      <c r="M64" t="n">
        <v>123</v>
      </c>
      <c r="N64" t="n">
        <v>72.76000000000001</v>
      </c>
      <c r="O64" t="n">
        <v>34097.72</v>
      </c>
      <c r="P64" t="n">
        <v>213.67</v>
      </c>
      <c r="Q64" t="n">
        <v>446.46</v>
      </c>
      <c r="R64" t="n">
        <v>151.78</v>
      </c>
      <c r="S64" t="n">
        <v>28.73</v>
      </c>
      <c r="T64" t="n">
        <v>60269.91</v>
      </c>
      <c r="U64" t="n">
        <v>0.19</v>
      </c>
      <c r="V64" t="n">
        <v>0.66</v>
      </c>
      <c r="W64" t="n">
        <v>0.28</v>
      </c>
      <c r="X64" t="n">
        <v>3.7</v>
      </c>
      <c r="Y64" t="n">
        <v>1</v>
      </c>
      <c r="Z64" t="n">
        <v>10</v>
      </c>
    </row>
    <row r="65">
      <c r="A65" t="n">
        <v>2</v>
      </c>
      <c r="B65" t="n">
        <v>140</v>
      </c>
      <c r="C65" t="inlineStr">
        <is>
          <t xml:space="preserve">CONCLUIDO	</t>
        </is>
      </c>
      <c r="D65" t="n">
        <v>5.1217</v>
      </c>
      <c r="E65" t="n">
        <v>19.52</v>
      </c>
      <c r="F65" t="n">
        <v>11.56</v>
      </c>
      <c r="G65" t="n">
        <v>7.15</v>
      </c>
      <c r="H65" t="n">
        <v>0.1</v>
      </c>
      <c r="I65" t="n">
        <v>97</v>
      </c>
      <c r="J65" t="n">
        <v>275.05</v>
      </c>
      <c r="K65" t="n">
        <v>60.56</v>
      </c>
      <c r="L65" t="n">
        <v>1.5</v>
      </c>
      <c r="M65" t="n">
        <v>95</v>
      </c>
      <c r="N65" t="n">
        <v>73</v>
      </c>
      <c r="O65" t="n">
        <v>34157.42</v>
      </c>
      <c r="P65" t="n">
        <v>198.43</v>
      </c>
      <c r="Q65" t="n">
        <v>446.48</v>
      </c>
      <c r="R65" t="n">
        <v>123.31</v>
      </c>
      <c r="S65" t="n">
        <v>28.73</v>
      </c>
      <c r="T65" t="n">
        <v>46176.57</v>
      </c>
      <c r="U65" t="n">
        <v>0.23</v>
      </c>
      <c r="V65" t="n">
        <v>0.7</v>
      </c>
      <c r="W65" t="n">
        <v>0.23</v>
      </c>
      <c r="X65" t="n">
        <v>2.83</v>
      </c>
      <c r="Y65" t="n">
        <v>1</v>
      </c>
      <c r="Z65" t="n">
        <v>10</v>
      </c>
    </row>
    <row r="66">
      <c r="A66" t="n">
        <v>3</v>
      </c>
      <c r="B66" t="n">
        <v>140</v>
      </c>
      <c r="C66" t="inlineStr">
        <is>
          <t xml:space="preserve">CONCLUIDO	</t>
        </is>
      </c>
      <c r="D66" t="n">
        <v>5.5463</v>
      </c>
      <c r="E66" t="n">
        <v>18.03</v>
      </c>
      <c r="F66" t="n">
        <v>11</v>
      </c>
      <c r="G66" t="n">
        <v>8.359999999999999</v>
      </c>
      <c r="H66" t="n">
        <v>0.11</v>
      </c>
      <c r="I66" t="n">
        <v>79</v>
      </c>
      <c r="J66" t="n">
        <v>275.54</v>
      </c>
      <c r="K66" t="n">
        <v>60.56</v>
      </c>
      <c r="L66" t="n">
        <v>1.75</v>
      </c>
      <c r="M66" t="n">
        <v>77</v>
      </c>
      <c r="N66" t="n">
        <v>73.23</v>
      </c>
      <c r="O66" t="n">
        <v>34217.22</v>
      </c>
      <c r="P66" t="n">
        <v>188.57</v>
      </c>
      <c r="Q66" t="n">
        <v>446.4</v>
      </c>
      <c r="R66" t="n">
        <v>104.93</v>
      </c>
      <c r="S66" t="n">
        <v>28.73</v>
      </c>
      <c r="T66" t="n">
        <v>37072.53</v>
      </c>
      <c r="U66" t="n">
        <v>0.27</v>
      </c>
      <c r="V66" t="n">
        <v>0.74</v>
      </c>
      <c r="W66" t="n">
        <v>0.21</v>
      </c>
      <c r="X66" t="n">
        <v>2.28</v>
      </c>
      <c r="Y66" t="n">
        <v>1</v>
      </c>
      <c r="Z66" t="n">
        <v>10</v>
      </c>
    </row>
    <row r="67">
      <c r="A67" t="n">
        <v>4</v>
      </c>
      <c r="B67" t="n">
        <v>140</v>
      </c>
      <c r="C67" t="inlineStr">
        <is>
          <t xml:space="preserve">CONCLUIDO	</t>
        </is>
      </c>
      <c r="D67" t="n">
        <v>5.8651</v>
      </c>
      <c r="E67" t="n">
        <v>17.05</v>
      </c>
      <c r="F67" t="n">
        <v>10.65</v>
      </c>
      <c r="G67" t="n">
        <v>9.539999999999999</v>
      </c>
      <c r="H67" t="n">
        <v>0.13</v>
      </c>
      <c r="I67" t="n">
        <v>67</v>
      </c>
      <c r="J67" t="n">
        <v>276.02</v>
      </c>
      <c r="K67" t="n">
        <v>60.56</v>
      </c>
      <c r="L67" t="n">
        <v>2</v>
      </c>
      <c r="M67" t="n">
        <v>65</v>
      </c>
      <c r="N67" t="n">
        <v>73.47</v>
      </c>
      <c r="O67" t="n">
        <v>34277.1</v>
      </c>
      <c r="P67" t="n">
        <v>182.2</v>
      </c>
      <c r="Q67" t="n">
        <v>446.46</v>
      </c>
      <c r="R67" t="n">
        <v>93.56999999999999</v>
      </c>
      <c r="S67" t="n">
        <v>28.73</v>
      </c>
      <c r="T67" t="n">
        <v>31454.11</v>
      </c>
      <c r="U67" t="n">
        <v>0.31</v>
      </c>
      <c r="V67" t="n">
        <v>0.76</v>
      </c>
      <c r="W67" t="n">
        <v>0.19</v>
      </c>
      <c r="X67" t="n">
        <v>1.93</v>
      </c>
      <c r="Y67" t="n">
        <v>1</v>
      </c>
      <c r="Z67" t="n">
        <v>10</v>
      </c>
    </row>
    <row r="68">
      <c r="A68" t="n">
        <v>5</v>
      </c>
      <c r="B68" t="n">
        <v>140</v>
      </c>
      <c r="C68" t="inlineStr">
        <is>
          <t xml:space="preserve">CONCLUIDO	</t>
        </is>
      </c>
      <c r="D68" t="n">
        <v>6.137</v>
      </c>
      <c r="E68" t="n">
        <v>16.29</v>
      </c>
      <c r="F68" t="n">
        <v>10.36</v>
      </c>
      <c r="G68" t="n">
        <v>10.72</v>
      </c>
      <c r="H68" t="n">
        <v>0.14</v>
      </c>
      <c r="I68" t="n">
        <v>58</v>
      </c>
      <c r="J68" t="n">
        <v>276.51</v>
      </c>
      <c r="K68" t="n">
        <v>60.56</v>
      </c>
      <c r="L68" t="n">
        <v>2.25</v>
      </c>
      <c r="M68" t="n">
        <v>56</v>
      </c>
      <c r="N68" t="n">
        <v>73.70999999999999</v>
      </c>
      <c r="O68" t="n">
        <v>34337.08</v>
      </c>
      <c r="P68" t="n">
        <v>177.07</v>
      </c>
      <c r="Q68" t="n">
        <v>446.33</v>
      </c>
      <c r="R68" t="n">
        <v>84.31</v>
      </c>
      <c r="S68" t="n">
        <v>28.73</v>
      </c>
      <c r="T68" t="n">
        <v>26867.84</v>
      </c>
      <c r="U68" t="n">
        <v>0.34</v>
      </c>
      <c r="V68" t="n">
        <v>0.79</v>
      </c>
      <c r="W68" t="n">
        <v>0.17</v>
      </c>
      <c r="X68" t="n">
        <v>1.64</v>
      </c>
      <c r="Y68" t="n">
        <v>1</v>
      </c>
      <c r="Z68" t="n">
        <v>10</v>
      </c>
    </row>
    <row r="69">
      <c r="A69" t="n">
        <v>6</v>
      </c>
      <c r="B69" t="n">
        <v>140</v>
      </c>
      <c r="C69" t="inlineStr">
        <is>
          <t xml:space="preserve">CONCLUIDO	</t>
        </is>
      </c>
      <c r="D69" t="n">
        <v>6.3559</v>
      </c>
      <c r="E69" t="n">
        <v>15.73</v>
      </c>
      <c r="F69" t="n">
        <v>10.17</v>
      </c>
      <c r="G69" t="n">
        <v>11.96</v>
      </c>
      <c r="H69" t="n">
        <v>0.16</v>
      </c>
      <c r="I69" t="n">
        <v>51</v>
      </c>
      <c r="J69" t="n">
        <v>277</v>
      </c>
      <c r="K69" t="n">
        <v>60.56</v>
      </c>
      <c r="L69" t="n">
        <v>2.5</v>
      </c>
      <c r="M69" t="n">
        <v>49</v>
      </c>
      <c r="N69" t="n">
        <v>73.94</v>
      </c>
      <c r="O69" t="n">
        <v>34397.15</v>
      </c>
      <c r="P69" t="n">
        <v>173.44</v>
      </c>
      <c r="Q69" t="n">
        <v>446.35</v>
      </c>
      <c r="R69" t="n">
        <v>78.19</v>
      </c>
      <c r="S69" t="n">
        <v>28.73</v>
      </c>
      <c r="T69" t="n">
        <v>23845.34</v>
      </c>
      <c r="U69" t="n">
        <v>0.37</v>
      </c>
      <c r="V69" t="n">
        <v>0.8</v>
      </c>
      <c r="W69" t="n">
        <v>0.15</v>
      </c>
      <c r="X69" t="n">
        <v>1.45</v>
      </c>
      <c r="Y69" t="n">
        <v>1</v>
      </c>
      <c r="Z69" t="n">
        <v>10</v>
      </c>
    </row>
    <row r="70">
      <c r="A70" t="n">
        <v>7</v>
      </c>
      <c r="B70" t="n">
        <v>140</v>
      </c>
      <c r="C70" t="inlineStr">
        <is>
          <t xml:space="preserve">CONCLUIDO	</t>
        </is>
      </c>
      <c r="D70" t="n">
        <v>6.5281</v>
      </c>
      <c r="E70" t="n">
        <v>15.32</v>
      </c>
      <c r="F70" t="n">
        <v>10.02</v>
      </c>
      <c r="G70" t="n">
        <v>13.06</v>
      </c>
      <c r="H70" t="n">
        <v>0.18</v>
      </c>
      <c r="I70" t="n">
        <v>46</v>
      </c>
      <c r="J70" t="n">
        <v>277.48</v>
      </c>
      <c r="K70" t="n">
        <v>60.56</v>
      </c>
      <c r="L70" t="n">
        <v>2.75</v>
      </c>
      <c r="M70" t="n">
        <v>44</v>
      </c>
      <c r="N70" t="n">
        <v>74.18000000000001</v>
      </c>
      <c r="O70" t="n">
        <v>34457.31</v>
      </c>
      <c r="P70" t="n">
        <v>170.51</v>
      </c>
      <c r="Q70" t="n">
        <v>446.34</v>
      </c>
      <c r="R70" t="n">
        <v>72.76000000000001</v>
      </c>
      <c r="S70" t="n">
        <v>28.73</v>
      </c>
      <c r="T70" t="n">
        <v>21153.31</v>
      </c>
      <c r="U70" t="n">
        <v>0.39</v>
      </c>
      <c r="V70" t="n">
        <v>0.8100000000000001</v>
      </c>
      <c r="W70" t="n">
        <v>0.15</v>
      </c>
      <c r="X70" t="n">
        <v>1.29</v>
      </c>
      <c r="Y70" t="n">
        <v>1</v>
      </c>
      <c r="Z70" t="n">
        <v>10</v>
      </c>
    </row>
    <row r="71">
      <c r="A71" t="n">
        <v>8</v>
      </c>
      <c r="B71" t="n">
        <v>140</v>
      </c>
      <c r="C71" t="inlineStr">
        <is>
          <t xml:space="preserve">CONCLUIDO	</t>
        </is>
      </c>
      <c r="D71" t="n">
        <v>6.6724</v>
      </c>
      <c r="E71" t="n">
        <v>14.99</v>
      </c>
      <c r="F71" t="n">
        <v>9.890000000000001</v>
      </c>
      <c r="G71" t="n">
        <v>14.13</v>
      </c>
      <c r="H71" t="n">
        <v>0.19</v>
      </c>
      <c r="I71" t="n">
        <v>42</v>
      </c>
      <c r="J71" t="n">
        <v>277.97</v>
      </c>
      <c r="K71" t="n">
        <v>60.56</v>
      </c>
      <c r="L71" t="n">
        <v>3</v>
      </c>
      <c r="M71" t="n">
        <v>40</v>
      </c>
      <c r="N71" t="n">
        <v>74.42</v>
      </c>
      <c r="O71" t="n">
        <v>34517.57</v>
      </c>
      <c r="P71" t="n">
        <v>168.2</v>
      </c>
      <c r="Q71" t="n">
        <v>446.34</v>
      </c>
      <c r="R71" t="n">
        <v>68.64</v>
      </c>
      <c r="S71" t="n">
        <v>28.73</v>
      </c>
      <c r="T71" t="n">
        <v>19117.41</v>
      </c>
      <c r="U71" t="n">
        <v>0.42</v>
      </c>
      <c r="V71" t="n">
        <v>0.82</v>
      </c>
      <c r="W71" t="n">
        <v>0.15</v>
      </c>
      <c r="X71" t="n">
        <v>1.17</v>
      </c>
      <c r="Y71" t="n">
        <v>1</v>
      </c>
      <c r="Z71" t="n">
        <v>10</v>
      </c>
    </row>
    <row r="72">
      <c r="A72" t="n">
        <v>9</v>
      </c>
      <c r="B72" t="n">
        <v>140</v>
      </c>
      <c r="C72" t="inlineStr">
        <is>
          <t xml:space="preserve">CONCLUIDO	</t>
        </is>
      </c>
      <c r="D72" t="n">
        <v>6.8232</v>
      </c>
      <c r="E72" t="n">
        <v>14.66</v>
      </c>
      <c r="F72" t="n">
        <v>9.77</v>
      </c>
      <c r="G72" t="n">
        <v>15.43</v>
      </c>
      <c r="H72" t="n">
        <v>0.21</v>
      </c>
      <c r="I72" t="n">
        <v>38</v>
      </c>
      <c r="J72" t="n">
        <v>278.46</v>
      </c>
      <c r="K72" t="n">
        <v>60.56</v>
      </c>
      <c r="L72" t="n">
        <v>3.25</v>
      </c>
      <c r="M72" t="n">
        <v>36</v>
      </c>
      <c r="N72" t="n">
        <v>74.66</v>
      </c>
      <c r="O72" t="n">
        <v>34577.92</v>
      </c>
      <c r="P72" t="n">
        <v>165.85</v>
      </c>
      <c r="Q72" t="n">
        <v>446.43</v>
      </c>
      <c r="R72" t="n">
        <v>64.73</v>
      </c>
      <c r="S72" t="n">
        <v>28.73</v>
      </c>
      <c r="T72" t="n">
        <v>17181.04</v>
      </c>
      <c r="U72" t="n">
        <v>0.44</v>
      </c>
      <c r="V72" t="n">
        <v>0.83</v>
      </c>
      <c r="W72" t="n">
        <v>0.14</v>
      </c>
      <c r="X72" t="n">
        <v>1.05</v>
      </c>
      <c r="Y72" t="n">
        <v>1</v>
      </c>
      <c r="Z72" t="n">
        <v>10</v>
      </c>
    </row>
    <row r="73">
      <c r="A73" t="n">
        <v>10</v>
      </c>
      <c r="B73" t="n">
        <v>140</v>
      </c>
      <c r="C73" t="inlineStr">
        <is>
          <t xml:space="preserve">CONCLUIDO	</t>
        </is>
      </c>
      <c r="D73" t="n">
        <v>6.9359</v>
      </c>
      <c r="E73" t="n">
        <v>14.42</v>
      </c>
      <c r="F73" t="n">
        <v>9.69</v>
      </c>
      <c r="G73" t="n">
        <v>16.61</v>
      </c>
      <c r="H73" t="n">
        <v>0.22</v>
      </c>
      <c r="I73" t="n">
        <v>35</v>
      </c>
      <c r="J73" t="n">
        <v>278.95</v>
      </c>
      <c r="K73" t="n">
        <v>60.56</v>
      </c>
      <c r="L73" t="n">
        <v>3.5</v>
      </c>
      <c r="M73" t="n">
        <v>33</v>
      </c>
      <c r="N73" t="n">
        <v>74.90000000000001</v>
      </c>
      <c r="O73" t="n">
        <v>34638.36</v>
      </c>
      <c r="P73" t="n">
        <v>164.17</v>
      </c>
      <c r="Q73" t="n">
        <v>446.28</v>
      </c>
      <c r="R73" t="n">
        <v>62.08</v>
      </c>
      <c r="S73" t="n">
        <v>28.73</v>
      </c>
      <c r="T73" t="n">
        <v>15870.48</v>
      </c>
      <c r="U73" t="n">
        <v>0.46</v>
      </c>
      <c r="V73" t="n">
        <v>0.84</v>
      </c>
      <c r="W73" t="n">
        <v>0.14</v>
      </c>
      <c r="X73" t="n">
        <v>0.97</v>
      </c>
      <c r="Y73" t="n">
        <v>1</v>
      </c>
      <c r="Z73" t="n">
        <v>10</v>
      </c>
    </row>
    <row r="74">
      <c r="A74" t="n">
        <v>11</v>
      </c>
      <c r="B74" t="n">
        <v>140</v>
      </c>
      <c r="C74" t="inlineStr">
        <is>
          <t xml:space="preserve">CONCLUIDO	</t>
        </is>
      </c>
      <c r="D74" t="n">
        <v>7.0189</v>
      </c>
      <c r="E74" t="n">
        <v>14.25</v>
      </c>
      <c r="F74" t="n">
        <v>9.619999999999999</v>
      </c>
      <c r="G74" t="n">
        <v>17.5</v>
      </c>
      <c r="H74" t="n">
        <v>0.24</v>
      </c>
      <c r="I74" t="n">
        <v>33</v>
      </c>
      <c r="J74" t="n">
        <v>279.44</v>
      </c>
      <c r="K74" t="n">
        <v>60.56</v>
      </c>
      <c r="L74" t="n">
        <v>3.75</v>
      </c>
      <c r="M74" t="n">
        <v>31</v>
      </c>
      <c r="N74" t="n">
        <v>75.14</v>
      </c>
      <c r="O74" t="n">
        <v>34698.9</v>
      </c>
      <c r="P74" t="n">
        <v>162.81</v>
      </c>
      <c r="Q74" t="n">
        <v>446.3</v>
      </c>
      <c r="R74" t="n">
        <v>59.92</v>
      </c>
      <c r="S74" t="n">
        <v>28.73</v>
      </c>
      <c r="T74" t="n">
        <v>14798.12</v>
      </c>
      <c r="U74" t="n">
        <v>0.48</v>
      </c>
      <c r="V74" t="n">
        <v>0.85</v>
      </c>
      <c r="W74" t="n">
        <v>0.13</v>
      </c>
      <c r="X74" t="n">
        <v>0.9</v>
      </c>
      <c r="Y74" t="n">
        <v>1</v>
      </c>
      <c r="Z74" t="n">
        <v>10</v>
      </c>
    </row>
    <row r="75">
      <c r="A75" t="n">
        <v>12</v>
      </c>
      <c r="B75" t="n">
        <v>140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9.529999999999999</v>
      </c>
      <c r="G75" t="n">
        <v>19.05</v>
      </c>
      <c r="H75" t="n">
        <v>0.25</v>
      </c>
      <c r="I75" t="n">
        <v>30</v>
      </c>
      <c r="J75" t="n">
        <v>279.94</v>
      </c>
      <c r="K75" t="n">
        <v>60.56</v>
      </c>
      <c r="L75" t="n">
        <v>4</v>
      </c>
      <c r="M75" t="n">
        <v>28</v>
      </c>
      <c r="N75" t="n">
        <v>75.38</v>
      </c>
      <c r="O75" t="n">
        <v>34759.54</v>
      </c>
      <c r="P75" t="n">
        <v>160.91</v>
      </c>
      <c r="Q75" t="n">
        <v>446.37</v>
      </c>
      <c r="R75" t="n">
        <v>56.61</v>
      </c>
      <c r="S75" t="n">
        <v>28.73</v>
      </c>
      <c r="T75" t="n">
        <v>13158.69</v>
      </c>
      <c r="U75" t="n">
        <v>0.51</v>
      </c>
      <c r="V75" t="n">
        <v>0.86</v>
      </c>
      <c r="W75" t="n">
        <v>0.13</v>
      </c>
      <c r="X75" t="n">
        <v>0.8</v>
      </c>
      <c r="Y75" t="n">
        <v>1</v>
      </c>
      <c r="Z75" t="n">
        <v>10</v>
      </c>
    </row>
    <row r="76">
      <c r="A76" t="n">
        <v>13</v>
      </c>
      <c r="B76" t="n">
        <v>140</v>
      </c>
      <c r="C76" t="inlineStr">
        <is>
          <t xml:space="preserve">CONCLUIDO	</t>
        </is>
      </c>
      <c r="D76" t="n">
        <v>7.2751</v>
      </c>
      <c r="E76" t="n">
        <v>13.75</v>
      </c>
      <c r="F76" t="n">
        <v>9.380000000000001</v>
      </c>
      <c r="G76" t="n">
        <v>20.1</v>
      </c>
      <c r="H76" t="n">
        <v>0.27</v>
      </c>
      <c r="I76" t="n">
        <v>28</v>
      </c>
      <c r="J76" t="n">
        <v>280.43</v>
      </c>
      <c r="K76" t="n">
        <v>60.56</v>
      </c>
      <c r="L76" t="n">
        <v>4.25</v>
      </c>
      <c r="M76" t="n">
        <v>26</v>
      </c>
      <c r="N76" t="n">
        <v>75.62</v>
      </c>
      <c r="O76" t="n">
        <v>34820.27</v>
      </c>
      <c r="P76" t="n">
        <v>158.18</v>
      </c>
      <c r="Q76" t="n">
        <v>446.3</v>
      </c>
      <c r="R76" t="n">
        <v>51.75</v>
      </c>
      <c r="S76" t="n">
        <v>28.73</v>
      </c>
      <c r="T76" t="n">
        <v>10738.66</v>
      </c>
      <c r="U76" t="n">
        <v>0.5600000000000001</v>
      </c>
      <c r="V76" t="n">
        <v>0.87</v>
      </c>
      <c r="W76" t="n">
        <v>0.13</v>
      </c>
      <c r="X76" t="n">
        <v>0.66</v>
      </c>
      <c r="Y76" t="n">
        <v>1</v>
      </c>
      <c r="Z76" t="n">
        <v>10</v>
      </c>
    </row>
    <row r="77">
      <c r="A77" t="n">
        <v>14</v>
      </c>
      <c r="B77" t="n">
        <v>140</v>
      </c>
      <c r="C77" t="inlineStr">
        <is>
          <t xml:space="preserve">CONCLUIDO	</t>
        </is>
      </c>
      <c r="D77" t="n">
        <v>7.3107</v>
      </c>
      <c r="E77" t="n">
        <v>13.68</v>
      </c>
      <c r="F77" t="n">
        <v>9.369999999999999</v>
      </c>
      <c r="G77" t="n">
        <v>20.82</v>
      </c>
      <c r="H77" t="n">
        <v>0.29</v>
      </c>
      <c r="I77" t="n">
        <v>27</v>
      </c>
      <c r="J77" t="n">
        <v>280.92</v>
      </c>
      <c r="K77" t="n">
        <v>60.56</v>
      </c>
      <c r="L77" t="n">
        <v>4.5</v>
      </c>
      <c r="M77" t="n">
        <v>25</v>
      </c>
      <c r="N77" t="n">
        <v>75.87</v>
      </c>
      <c r="O77" t="n">
        <v>34881.09</v>
      </c>
      <c r="P77" t="n">
        <v>157.57</v>
      </c>
      <c r="Q77" t="n">
        <v>446.38</v>
      </c>
      <c r="R77" t="n">
        <v>51.88</v>
      </c>
      <c r="S77" t="n">
        <v>28.73</v>
      </c>
      <c r="T77" t="n">
        <v>10809.15</v>
      </c>
      <c r="U77" t="n">
        <v>0.55</v>
      </c>
      <c r="V77" t="n">
        <v>0.87</v>
      </c>
      <c r="W77" t="n">
        <v>0.11</v>
      </c>
      <c r="X77" t="n">
        <v>0.65</v>
      </c>
      <c r="Y77" t="n">
        <v>1</v>
      </c>
      <c r="Z77" t="n">
        <v>10</v>
      </c>
    </row>
    <row r="78">
      <c r="A78" t="n">
        <v>15</v>
      </c>
      <c r="B78" t="n">
        <v>140</v>
      </c>
      <c r="C78" t="inlineStr">
        <is>
          <t xml:space="preserve">CONCLUIDO	</t>
        </is>
      </c>
      <c r="D78" t="n">
        <v>7.2509</v>
      </c>
      <c r="E78" t="n">
        <v>13.79</v>
      </c>
      <c r="F78" t="n">
        <v>9.529999999999999</v>
      </c>
      <c r="G78" t="n">
        <v>22</v>
      </c>
      <c r="H78" t="n">
        <v>0.3</v>
      </c>
      <c r="I78" t="n">
        <v>26</v>
      </c>
      <c r="J78" t="n">
        <v>281.41</v>
      </c>
      <c r="K78" t="n">
        <v>60.56</v>
      </c>
      <c r="L78" t="n">
        <v>4.75</v>
      </c>
      <c r="M78" t="n">
        <v>24</v>
      </c>
      <c r="N78" t="n">
        <v>76.11</v>
      </c>
      <c r="O78" t="n">
        <v>34942.02</v>
      </c>
      <c r="P78" t="n">
        <v>160.26</v>
      </c>
      <c r="Q78" t="n">
        <v>446.29</v>
      </c>
      <c r="R78" t="n">
        <v>57.3</v>
      </c>
      <c r="S78" t="n">
        <v>28.73</v>
      </c>
      <c r="T78" t="n">
        <v>13526.84</v>
      </c>
      <c r="U78" t="n">
        <v>0.5</v>
      </c>
      <c r="V78" t="n">
        <v>0.85</v>
      </c>
      <c r="W78" t="n">
        <v>0.13</v>
      </c>
      <c r="X78" t="n">
        <v>0.8100000000000001</v>
      </c>
      <c r="Y78" t="n">
        <v>1</v>
      </c>
      <c r="Z78" t="n">
        <v>10</v>
      </c>
    </row>
    <row r="79">
      <c r="A79" t="n">
        <v>16</v>
      </c>
      <c r="B79" t="n">
        <v>140</v>
      </c>
      <c r="C79" t="inlineStr">
        <is>
          <t xml:space="preserve">CONCLUIDO	</t>
        </is>
      </c>
      <c r="D79" t="n">
        <v>7.3784</v>
      </c>
      <c r="E79" t="n">
        <v>13.55</v>
      </c>
      <c r="F79" t="n">
        <v>9.4</v>
      </c>
      <c r="G79" t="n">
        <v>23.5</v>
      </c>
      <c r="H79" t="n">
        <v>0.32</v>
      </c>
      <c r="I79" t="n">
        <v>24</v>
      </c>
      <c r="J79" t="n">
        <v>281.91</v>
      </c>
      <c r="K79" t="n">
        <v>60.56</v>
      </c>
      <c r="L79" t="n">
        <v>5</v>
      </c>
      <c r="M79" t="n">
        <v>22</v>
      </c>
      <c r="N79" t="n">
        <v>76.34999999999999</v>
      </c>
      <c r="O79" t="n">
        <v>35003.04</v>
      </c>
      <c r="P79" t="n">
        <v>157.84</v>
      </c>
      <c r="Q79" t="n">
        <v>446.32</v>
      </c>
      <c r="R79" t="n">
        <v>52.83</v>
      </c>
      <c r="S79" t="n">
        <v>28.73</v>
      </c>
      <c r="T79" t="n">
        <v>11299.18</v>
      </c>
      <c r="U79" t="n">
        <v>0.54</v>
      </c>
      <c r="V79" t="n">
        <v>0.87</v>
      </c>
      <c r="W79" t="n">
        <v>0.12</v>
      </c>
      <c r="X79" t="n">
        <v>0.68</v>
      </c>
      <c r="Y79" t="n">
        <v>1</v>
      </c>
      <c r="Z79" t="n">
        <v>10</v>
      </c>
    </row>
    <row r="80">
      <c r="A80" t="n">
        <v>17</v>
      </c>
      <c r="B80" t="n">
        <v>140</v>
      </c>
      <c r="C80" t="inlineStr">
        <is>
          <t xml:space="preserve">CONCLUIDO	</t>
        </is>
      </c>
      <c r="D80" t="n">
        <v>7.4199</v>
      </c>
      <c r="E80" t="n">
        <v>13.48</v>
      </c>
      <c r="F80" t="n">
        <v>9.380000000000001</v>
      </c>
      <c r="G80" t="n">
        <v>24.46</v>
      </c>
      <c r="H80" t="n">
        <v>0.33</v>
      </c>
      <c r="I80" t="n">
        <v>23</v>
      </c>
      <c r="J80" t="n">
        <v>282.4</v>
      </c>
      <c r="K80" t="n">
        <v>60.56</v>
      </c>
      <c r="L80" t="n">
        <v>5.25</v>
      </c>
      <c r="M80" t="n">
        <v>21</v>
      </c>
      <c r="N80" t="n">
        <v>76.59999999999999</v>
      </c>
      <c r="O80" t="n">
        <v>35064.15</v>
      </c>
      <c r="P80" t="n">
        <v>157.24</v>
      </c>
      <c r="Q80" t="n">
        <v>446.29</v>
      </c>
      <c r="R80" t="n">
        <v>52.09</v>
      </c>
      <c r="S80" t="n">
        <v>28.73</v>
      </c>
      <c r="T80" t="n">
        <v>10935.59</v>
      </c>
      <c r="U80" t="n">
        <v>0.55</v>
      </c>
      <c r="V80" t="n">
        <v>0.87</v>
      </c>
      <c r="W80" t="n">
        <v>0.12</v>
      </c>
      <c r="X80" t="n">
        <v>0.65</v>
      </c>
      <c r="Y80" t="n">
        <v>1</v>
      </c>
      <c r="Z80" t="n">
        <v>10</v>
      </c>
    </row>
    <row r="81">
      <c r="A81" t="n">
        <v>18</v>
      </c>
      <c r="B81" t="n">
        <v>140</v>
      </c>
      <c r="C81" t="inlineStr">
        <is>
          <t xml:space="preserve">CONCLUIDO	</t>
        </is>
      </c>
      <c r="D81" t="n">
        <v>7.465</v>
      </c>
      <c r="E81" t="n">
        <v>13.4</v>
      </c>
      <c r="F81" t="n">
        <v>9.35</v>
      </c>
      <c r="G81" t="n">
        <v>25.49</v>
      </c>
      <c r="H81" t="n">
        <v>0.35</v>
      </c>
      <c r="I81" t="n">
        <v>22</v>
      </c>
      <c r="J81" t="n">
        <v>282.9</v>
      </c>
      <c r="K81" t="n">
        <v>60.56</v>
      </c>
      <c r="L81" t="n">
        <v>5.5</v>
      </c>
      <c r="M81" t="n">
        <v>20</v>
      </c>
      <c r="N81" t="n">
        <v>76.84999999999999</v>
      </c>
      <c r="O81" t="n">
        <v>35125.37</v>
      </c>
      <c r="P81" t="n">
        <v>156.39</v>
      </c>
      <c r="Q81" t="n">
        <v>446.28</v>
      </c>
      <c r="R81" t="n">
        <v>51.12</v>
      </c>
      <c r="S81" t="n">
        <v>28.73</v>
      </c>
      <c r="T81" t="n">
        <v>10453.73</v>
      </c>
      <c r="U81" t="n">
        <v>0.5600000000000001</v>
      </c>
      <c r="V81" t="n">
        <v>0.87</v>
      </c>
      <c r="W81" t="n">
        <v>0.11</v>
      </c>
      <c r="X81" t="n">
        <v>0.63</v>
      </c>
      <c r="Y81" t="n">
        <v>1</v>
      </c>
      <c r="Z81" t="n">
        <v>10</v>
      </c>
    </row>
    <row r="82">
      <c r="A82" t="n">
        <v>19</v>
      </c>
      <c r="B82" t="n">
        <v>140</v>
      </c>
      <c r="C82" t="inlineStr">
        <is>
          <t xml:space="preserve">CONCLUIDO	</t>
        </is>
      </c>
      <c r="D82" t="n">
        <v>7.5185</v>
      </c>
      <c r="E82" t="n">
        <v>13.3</v>
      </c>
      <c r="F82" t="n">
        <v>9.300000000000001</v>
      </c>
      <c r="G82" t="n">
        <v>26.58</v>
      </c>
      <c r="H82" t="n">
        <v>0.36</v>
      </c>
      <c r="I82" t="n">
        <v>21</v>
      </c>
      <c r="J82" t="n">
        <v>283.4</v>
      </c>
      <c r="K82" t="n">
        <v>60.56</v>
      </c>
      <c r="L82" t="n">
        <v>5.75</v>
      </c>
      <c r="M82" t="n">
        <v>19</v>
      </c>
      <c r="N82" t="n">
        <v>77.09</v>
      </c>
      <c r="O82" t="n">
        <v>35186.68</v>
      </c>
      <c r="P82" t="n">
        <v>155.5</v>
      </c>
      <c r="Q82" t="n">
        <v>446.28</v>
      </c>
      <c r="R82" t="n">
        <v>49.63</v>
      </c>
      <c r="S82" t="n">
        <v>28.73</v>
      </c>
      <c r="T82" t="n">
        <v>9716.030000000001</v>
      </c>
      <c r="U82" t="n">
        <v>0.58</v>
      </c>
      <c r="V82" t="n">
        <v>0.88</v>
      </c>
      <c r="W82" t="n">
        <v>0.11</v>
      </c>
      <c r="X82" t="n">
        <v>0.58</v>
      </c>
      <c r="Y82" t="n">
        <v>1</v>
      </c>
      <c r="Z82" t="n">
        <v>10</v>
      </c>
    </row>
    <row r="83">
      <c r="A83" t="n">
        <v>20</v>
      </c>
      <c r="B83" t="n">
        <v>140</v>
      </c>
      <c r="C83" t="inlineStr">
        <is>
          <t xml:space="preserve">CONCLUIDO	</t>
        </is>
      </c>
      <c r="D83" t="n">
        <v>7.5676</v>
      </c>
      <c r="E83" t="n">
        <v>13.21</v>
      </c>
      <c r="F83" t="n">
        <v>9.27</v>
      </c>
      <c r="G83" t="n">
        <v>27.81</v>
      </c>
      <c r="H83" t="n">
        <v>0.38</v>
      </c>
      <c r="I83" t="n">
        <v>20</v>
      </c>
      <c r="J83" t="n">
        <v>283.9</v>
      </c>
      <c r="K83" t="n">
        <v>60.56</v>
      </c>
      <c r="L83" t="n">
        <v>6</v>
      </c>
      <c r="M83" t="n">
        <v>18</v>
      </c>
      <c r="N83" t="n">
        <v>77.34</v>
      </c>
      <c r="O83" t="n">
        <v>35248.1</v>
      </c>
      <c r="P83" t="n">
        <v>154.82</v>
      </c>
      <c r="Q83" t="n">
        <v>446.28</v>
      </c>
      <c r="R83" t="n">
        <v>48.59</v>
      </c>
      <c r="S83" t="n">
        <v>28.73</v>
      </c>
      <c r="T83" t="n">
        <v>9201.23</v>
      </c>
      <c r="U83" t="n">
        <v>0.59</v>
      </c>
      <c r="V83" t="n">
        <v>0.88</v>
      </c>
      <c r="W83" t="n">
        <v>0.11</v>
      </c>
      <c r="X83" t="n">
        <v>0.55</v>
      </c>
      <c r="Y83" t="n">
        <v>1</v>
      </c>
      <c r="Z83" t="n">
        <v>10</v>
      </c>
    </row>
    <row r="84">
      <c r="A84" t="n">
        <v>21</v>
      </c>
      <c r="B84" t="n">
        <v>140</v>
      </c>
      <c r="C84" t="inlineStr">
        <is>
          <t xml:space="preserve">CONCLUIDO	</t>
        </is>
      </c>
      <c r="D84" t="n">
        <v>7.6178</v>
      </c>
      <c r="E84" t="n">
        <v>13.13</v>
      </c>
      <c r="F84" t="n">
        <v>9.23</v>
      </c>
      <c r="G84" t="n">
        <v>29.16</v>
      </c>
      <c r="H84" t="n">
        <v>0.39</v>
      </c>
      <c r="I84" t="n">
        <v>19</v>
      </c>
      <c r="J84" t="n">
        <v>284.4</v>
      </c>
      <c r="K84" t="n">
        <v>60.56</v>
      </c>
      <c r="L84" t="n">
        <v>6.25</v>
      </c>
      <c r="M84" t="n">
        <v>17</v>
      </c>
      <c r="N84" t="n">
        <v>77.59</v>
      </c>
      <c r="O84" t="n">
        <v>35309.61</v>
      </c>
      <c r="P84" t="n">
        <v>153.94</v>
      </c>
      <c r="Q84" t="n">
        <v>446.3</v>
      </c>
      <c r="R84" t="n">
        <v>47.37</v>
      </c>
      <c r="S84" t="n">
        <v>28.73</v>
      </c>
      <c r="T84" t="n">
        <v>8593.16</v>
      </c>
      <c r="U84" t="n">
        <v>0.61</v>
      </c>
      <c r="V84" t="n">
        <v>0.88</v>
      </c>
      <c r="W84" t="n">
        <v>0.11</v>
      </c>
      <c r="X84" t="n">
        <v>0.51</v>
      </c>
      <c r="Y84" t="n">
        <v>1</v>
      </c>
      <c r="Z84" t="n">
        <v>10</v>
      </c>
    </row>
    <row r="85">
      <c r="A85" t="n">
        <v>22</v>
      </c>
      <c r="B85" t="n">
        <v>140</v>
      </c>
      <c r="C85" t="inlineStr">
        <is>
          <t xml:space="preserve">CONCLUIDO	</t>
        </is>
      </c>
      <c r="D85" t="n">
        <v>7.657</v>
      </c>
      <c r="E85" t="n">
        <v>13.06</v>
      </c>
      <c r="F85" t="n">
        <v>9.220000000000001</v>
      </c>
      <c r="G85" t="n">
        <v>30.73</v>
      </c>
      <c r="H85" t="n">
        <v>0.41</v>
      </c>
      <c r="I85" t="n">
        <v>18</v>
      </c>
      <c r="J85" t="n">
        <v>284.89</v>
      </c>
      <c r="K85" t="n">
        <v>60.56</v>
      </c>
      <c r="L85" t="n">
        <v>6.5</v>
      </c>
      <c r="M85" t="n">
        <v>16</v>
      </c>
      <c r="N85" t="n">
        <v>77.84</v>
      </c>
      <c r="O85" t="n">
        <v>35371.22</v>
      </c>
      <c r="P85" t="n">
        <v>153.3</v>
      </c>
      <c r="Q85" t="n">
        <v>446.31</v>
      </c>
      <c r="R85" t="n">
        <v>46.79</v>
      </c>
      <c r="S85" t="n">
        <v>28.73</v>
      </c>
      <c r="T85" t="n">
        <v>8312.290000000001</v>
      </c>
      <c r="U85" t="n">
        <v>0.61</v>
      </c>
      <c r="V85" t="n">
        <v>0.88</v>
      </c>
      <c r="W85" t="n">
        <v>0.11</v>
      </c>
      <c r="X85" t="n">
        <v>0.5</v>
      </c>
      <c r="Y85" t="n">
        <v>1</v>
      </c>
      <c r="Z85" t="n">
        <v>10</v>
      </c>
    </row>
    <row r="86">
      <c r="A86" t="n">
        <v>23</v>
      </c>
      <c r="B86" t="n">
        <v>140</v>
      </c>
      <c r="C86" t="inlineStr">
        <is>
          <t xml:space="preserve">CONCLUIDO	</t>
        </is>
      </c>
      <c r="D86" t="n">
        <v>7.6633</v>
      </c>
      <c r="E86" t="n">
        <v>13.05</v>
      </c>
      <c r="F86" t="n">
        <v>9.210000000000001</v>
      </c>
      <c r="G86" t="n">
        <v>30.69</v>
      </c>
      <c r="H86" t="n">
        <v>0.42</v>
      </c>
      <c r="I86" t="n">
        <v>18</v>
      </c>
      <c r="J86" t="n">
        <v>285.39</v>
      </c>
      <c r="K86" t="n">
        <v>60.56</v>
      </c>
      <c r="L86" t="n">
        <v>6.75</v>
      </c>
      <c r="M86" t="n">
        <v>16</v>
      </c>
      <c r="N86" t="n">
        <v>78.09</v>
      </c>
      <c r="O86" t="n">
        <v>35432.93</v>
      </c>
      <c r="P86" t="n">
        <v>152.99</v>
      </c>
      <c r="Q86" t="n">
        <v>446.31</v>
      </c>
      <c r="R86" t="n">
        <v>46.57</v>
      </c>
      <c r="S86" t="n">
        <v>28.73</v>
      </c>
      <c r="T86" t="n">
        <v>8200.73</v>
      </c>
      <c r="U86" t="n">
        <v>0.62</v>
      </c>
      <c r="V86" t="n">
        <v>0.88</v>
      </c>
      <c r="W86" t="n">
        <v>0.11</v>
      </c>
      <c r="X86" t="n">
        <v>0.49</v>
      </c>
      <c r="Y86" t="n">
        <v>1</v>
      </c>
      <c r="Z86" t="n">
        <v>10</v>
      </c>
    </row>
    <row r="87">
      <c r="A87" t="n">
        <v>24</v>
      </c>
      <c r="B87" t="n">
        <v>140</v>
      </c>
      <c r="C87" t="inlineStr">
        <is>
          <t xml:space="preserve">CONCLUIDO	</t>
        </is>
      </c>
      <c r="D87" t="n">
        <v>7.7136</v>
      </c>
      <c r="E87" t="n">
        <v>12.96</v>
      </c>
      <c r="F87" t="n">
        <v>9.18</v>
      </c>
      <c r="G87" t="n">
        <v>32.38</v>
      </c>
      <c r="H87" t="n">
        <v>0.44</v>
      </c>
      <c r="I87" t="n">
        <v>17</v>
      </c>
      <c r="J87" t="n">
        <v>285.9</v>
      </c>
      <c r="K87" t="n">
        <v>60.56</v>
      </c>
      <c r="L87" t="n">
        <v>7</v>
      </c>
      <c r="M87" t="n">
        <v>15</v>
      </c>
      <c r="N87" t="n">
        <v>78.34</v>
      </c>
      <c r="O87" t="n">
        <v>35494.74</v>
      </c>
      <c r="P87" t="n">
        <v>152.13</v>
      </c>
      <c r="Q87" t="n">
        <v>446.35</v>
      </c>
      <c r="R87" t="n">
        <v>45.37</v>
      </c>
      <c r="S87" t="n">
        <v>28.73</v>
      </c>
      <c r="T87" t="n">
        <v>7605.36</v>
      </c>
      <c r="U87" t="n">
        <v>0.63</v>
      </c>
      <c r="V87" t="n">
        <v>0.89</v>
      </c>
      <c r="W87" t="n">
        <v>0.11</v>
      </c>
      <c r="X87" t="n">
        <v>0.45</v>
      </c>
      <c r="Y87" t="n">
        <v>1</v>
      </c>
      <c r="Z87" t="n">
        <v>10</v>
      </c>
    </row>
    <row r="88">
      <c r="A88" t="n">
        <v>25</v>
      </c>
      <c r="B88" t="n">
        <v>140</v>
      </c>
      <c r="C88" t="inlineStr">
        <is>
          <t xml:space="preserve">CONCLUIDO	</t>
        </is>
      </c>
      <c r="D88" t="n">
        <v>7.758</v>
      </c>
      <c r="E88" t="n">
        <v>12.89</v>
      </c>
      <c r="F88" t="n">
        <v>9.15</v>
      </c>
      <c r="G88" t="n">
        <v>34.33</v>
      </c>
      <c r="H88" t="n">
        <v>0.45</v>
      </c>
      <c r="I88" t="n">
        <v>16</v>
      </c>
      <c r="J88" t="n">
        <v>286.4</v>
      </c>
      <c r="K88" t="n">
        <v>60.56</v>
      </c>
      <c r="L88" t="n">
        <v>7.25</v>
      </c>
      <c r="M88" t="n">
        <v>14</v>
      </c>
      <c r="N88" t="n">
        <v>78.59</v>
      </c>
      <c r="O88" t="n">
        <v>35556.78</v>
      </c>
      <c r="P88" t="n">
        <v>151.37</v>
      </c>
      <c r="Q88" t="n">
        <v>446.27</v>
      </c>
      <c r="R88" t="n">
        <v>44.68</v>
      </c>
      <c r="S88" t="n">
        <v>28.73</v>
      </c>
      <c r="T88" t="n">
        <v>7263.59</v>
      </c>
      <c r="U88" t="n">
        <v>0.64</v>
      </c>
      <c r="V88" t="n">
        <v>0.89</v>
      </c>
      <c r="W88" t="n">
        <v>0.11</v>
      </c>
      <c r="X88" t="n">
        <v>0.43</v>
      </c>
      <c r="Y88" t="n">
        <v>1</v>
      </c>
      <c r="Z88" t="n">
        <v>10</v>
      </c>
    </row>
    <row r="89">
      <c r="A89" t="n">
        <v>26</v>
      </c>
      <c r="B89" t="n">
        <v>140</v>
      </c>
      <c r="C89" t="inlineStr">
        <is>
          <t xml:space="preserve">CONCLUIDO	</t>
        </is>
      </c>
      <c r="D89" t="n">
        <v>7.7608</v>
      </c>
      <c r="E89" t="n">
        <v>12.89</v>
      </c>
      <c r="F89" t="n">
        <v>9.15</v>
      </c>
      <c r="G89" t="n">
        <v>34.31</v>
      </c>
      <c r="H89" t="n">
        <v>0.47</v>
      </c>
      <c r="I89" t="n">
        <v>16</v>
      </c>
      <c r="J89" t="n">
        <v>286.9</v>
      </c>
      <c r="K89" t="n">
        <v>60.56</v>
      </c>
      <c r="L89" t="n">
        <v>7.5</v>
      </c>
      <c r="M89" t="n">
        <v>14</v>
      </c>
      <c r="N89" t="n">
        <v>78.84999999999999</v>
      </c>
      <c r="O89" t="n">
        <v>35618.8</v>
      </c>
      <c r="P89" t="n">
        <v>151.35</v>
      </c>
      <c r="Q89" t="n">
        <v>446.36</v>
      </c>
      <c r="R89" t="n">
        <v>44.56</v>
      </c>
      <c r="S89" t="n">
        <v>28.73</v>
      </c>
      <c r="T89" t="n">
        <v>7207.09</v>
      </c>
      <c r="U89" t="n">
        <v>0.64</v>
      </c>
      <c r="V89" t="n">
        <v>0.89</v>
      </c>
      <c r="W89" t="n">
        <v>0.11</v>
      </c>
      <c r="X89" t="n">
        <v>0.43</v>
      </c>
      <c r="Y89" t="n">
        <v>1</v>
      </c>
      <c r="Z89" t="n">
        <v>10</v>
      </c>
    </row>
    <row r="90">
      <c r="A90" t="n">
        <v>27</v>
      </c>
      <c r="B90" t="n">
        <v>140</v>
      </c>
      <c r="C90" t="inlineStr">
        <is>
          <t xml:space="preserve">CONCLUIDO	</t>
        </is>
      </c>
      <c r="D90" t="n">
        <v>7.8133</v>
      </c>
      <c r="E90" t="n">
        <v>12.8</v>
      </c>
      <c r="F90" t="n">
        <v>9.109999999999999</v>
      </c>
      <c r="G90" t="n">
        <v>36.46</v>
      </c>
      <c r="H90" t="n">
        <v>0.48</v>
      </c>
      <c r="I90" t="n">
        <v>15</v>
      </c>
      <c r="J90" t="n">
        <v>287.41</v>
      </c>
      <c r="K90" t="n">
        <v>60.56</v>
      </c>
      <c r="L90" t="n">
        <v>7.75</v>
      </c>
      <c r="M90" t="n">
        <v>13</v>
      </c>
      <c r="N90" t="n">
        <v>79.09999999999999</v>
      </c>
      <c r="O90" t="n">
        <v>35680.92</v>
      </c>
      <c r="P90" t="n">
        <v>150.38</v>
      </c>
      <c r="Q90" t="n">
        <v>446.31</v>
      </c>
      <c r="R90" t="n">
        <v>43.38</v>
      </c>
      <c r="S90" t="n">
        <v>28.73</v>
      </c>
      <c r="T90" t="n">
        <v>6620.32</v>
      </c>
      <c r="U90" t="n">
        <v>0.66</v>
      </c>
      <c r="V90" t="n">
        <v>0.89</v>
      </c>
      <c r="W90" t="n">
        <v>0.11</v>
      </c>
      <c r="X90" t="n">
        <v>0.39</v>
      </c>
      <c r="Y90" t="n">
        <v>1</v>
      </c>
      <c r="Z90" t="n">
        <v>10</v>
      </c>
    </row>
    <row r="91">
      <c r="A91" t="n">
        <v>28</v>
      </c>
      <c r="B91" t="n">
        <v>140</v>
      </c>
      <c r="C91" t="inlineStr">
        <is>
          <t xml:space="preserve">CONCLUIDO	</t>
        </is>
      </c>
      <c r="D91" t="n">
        <v>7.8169</v>
      </c>
      <c r="E91" t="n">
        <v>12.79</v>
      </c>
      <c r="F91" t="n">
        <v>9.109999999999999</v>
      </c>
      <c r="G91" t="n">
        <v>36.43</v>
      </c>
      <c r="H91" t="n">
        <v>0.49</v>
      </c>
      <c r="I91" t="n">
        <v>15</v>
      </c>
      <c r="J91" t="n">
        <v>287.91</v>
      </c>
      <c r="K91" t="n">
        <v>60.56</v>
      </c>
      <c r="L91" t="n">
        <v>8</v>
      </c>
      <c r="M91" t="n">
        <v>13</v>
      </c>
      <c r="N91" t="n">
        <v>79.36</v>
      </c>
      <c r="O91" t="n">
        <v>35743.15</v>
      </c>
      <c r="P91" t="n">
        <v>150.19</v>
      </c>
      <c r="Q91" t="n">
        <v>446.3</v>
      </c>
      <c r="R91" t="n">
        <v>43.24</v>
      </c>
      <c r="S91" t="n">
        <v>28.73</v>
      </c>
      <c r="T91" t="n">
        <v>6551.3</v>
      </c>
      <c r="U91" t="n">
        <v>0.66</v>
      </c>
      <c r="V91" t="n">
        <v>0.89</v>
      </c>
      <c r="W91" t="n">
        <v>0.1</v>
      </c>
      <c r="X91" t="n">
        <v>0.39</v>
      </c>
      <c r="Y91" t="n">
        <v>1</v>
      </c>
      <c r="Z91" t="n">
        <v>10</v>
      </c>
    </row>
    <row r="92">
      <c r="A92" t="n">
        <v>29</v>
      </c>
      <c r="B92" t="n">
        <v>140</v>
      </c>
      <c r="C92" t="inlineStr">
        <is>
          <t xml:space="preserve">CONCLUIDO	</t>
        </is>
      </c>
      <c r="D92" t="n">
        <v>7.8951</v>
      </c>
      <c r="E92" t="n">
        <v>12.67</v>
      </c>
      <c r="F92" t="n">
        <v>9.029999999999999</v>
      </c>
      <c r="G92" t="n">
        <v>38.72</v>
      </c>
      <c r="H92" t="n">
        <v>0.51</v>
      </c>
      <c r="I92" t="n">
        <v>14</v>
      </c>
      <c r="J92" t="n">
        <v>288.42</v>
      </c>
      <c r="K92" t="n">
        <v>60.56</v>
      </c>
      <c r="L92" t="n">
        <v>8.25</v>
      </c>
      <c r="M92" t="n">
        <v>12</v>
      </c>
      <c r="N92" t="n">
        <v>79.61</v>
      </c>
      <c r="O92" t="n">
        <v>35805.48</v>
      </c>
      <c r="P92" t="n">
        <v>148.67</v>
      </c>
      <c r="Q92" t="n">
        <v>446.33</v>
      </c>
      <c r="R92" t="n">
        <v>40.52</v>
      </c>
      <c r="S92" t="n">
        <v>28.73</v>
      </c>
      <c r="T92" t="n">
        <v>5192.97</v>
      </c>
      <c r="U92" t="n">
        <v>0.71</v>
      </c>
      <c r="V92" t="n">
        <v>0.9</v>
      </c>
      <c r="W92" t="n">
        <v>0.1</v>
      </c>
      <c r="X92" t="n">
        <v>0.31</v>
      </c>
      <c r="Y92" t="n">
        <v>1</v>
      </c>
      <c r="Z92" t="n">
        <v>10</v>
      </c>
    </row>
    <row r="93">
      <c r="A93" t="n">
        <v>30</v>
      </c>
      <c r="B93" t="n">
        <v>140</v>
      </c>
      <c r="C93" t="inlineStr">
        <is>
          <t xml:space="preserve">CONCLUIDO	</t>
        </is>
      </c>
      <c r="D93" t="n">
        <v>7.8987</v>
      </c>
      <c r="E93" t="n">
        <v>12.66</v>
      </c>
      <c r="F93" t="n">
        <v>9.029999999999999</v>
      </c>
      <c r="G93" t="n">
        <v>38.69</v>
      </c>
      <c r="H93" t="n">
        <v>0.52</v>
      </c>
      <c r="I93" t="n">
        <v>14</v>
      </c>
      <c r="J93" t="n">
        <v>288.92</v>
      </c>
      <c r="K93" t="n">
        <v>60.56</v>
      </c>
      <c r="L93" t="n">
        <v>8.5</v>
      </c>
      <c r="M93" t="n">
        <v>12</v>
      </c>
      <c r="N93" t="n">
        <v>79.87</v>
      </c>
      <c r="O93" t="n">
        <v>35867.91</v>
      </c>
      <c r="P93" t="n">
        <v>148.23</v>
      </c>
      <c r="Q93" t="n">
        <v>446.28</v>
      </c>
      <c r="R93" t="n">
        <v>40.7</v>
      </c>
      <c r="S93" t="n">
        <v>28.73</v>
      </c>
      <c r="T93" t="n">
        <v>5286.27</v>
      </c>
      <c r="U93" t="n">
        <v>0.71</v>
      </c>
      <c r="V93" t="n">
        <v>0.9</v>
      </c>
      <c r="W93" t="n">
        <v>0.1</v>
      </c>
      <c r="X93" t="n">
        <v>0.31</v>
      </c>
      <c r="Y93" t="n">
        <v>1</v>
      </c>
      <c r="Z93" t="n">
        <v>10</v>
      </c>
    </row>
    <row r="94">
      <c r="A94" t="n">
        <v>31</v>
      </c>
      <c r="B94" t="n">
        <v>140</v>
      </c>
      <c r="C94" t="inlineStr">
        <is>
          <t xml:space="preserve">CONCLUIDO	</t>
        </is>
      </c>
      <c r="D94" t="n">
        <v>7.8157</v>
      </c>
      <c r="E94" t="n">
        <v>12.79</v>
      </c>
      <c r="F94" t="n">
        <v>9.16</v>
      </c>
      <c r="G94" t="n">
        <v>39.27</v>
      </c>
      <c r="H94" t="n">
        <v>0.54</v>
      </c>
      <c r="I94" t="n">
        <v>14</v>
      </c>
      <c r="J94" t="n">
        <v>289.43</v>
      </c>
      <c r="K94" t="n">
        <v>60.56</v>
      </c>
      <c r="L94" t="n">
        <v>8.75</v>
      </c>
      <c r="M94" t="n">
        <v>12</v>
      </c>
      <c r="N94" t="n">
        <v>80.12</v>
      </c>
      <c r="O94" t="n">
        <v>35930.44</v>
      </c>
      <c r="P94" t="n">
        <v>150.28</v>
      </c>
      <c r="Q94" t="n">
        <v>446.27</v>
      </c>
      <c r="R94" t="n">
        <v>45.52</v>
      </c>
      <c r="S94" t="n">
        <v>28.73</v>
      </c>
      <c r="T94" t="n">
        <v>7693.22</v>
      </c>
      <c r="U94" t="n">
        <v>0.63</v>
      </c>
      <c r="V94" t="n">
        <v>0.89</v>
      </c>
      <c r="W94" t="n">
        <v>0.1</v>
      </c>
      <c r="X94" t="n">
        <v>0.44</v>
      </c>
      <c r="Y94" t="n">
        <v>1</v>
      </c>
      <c r="Z94" t="n">
        <v>10</v>
      </c>
    </row>
    <row r="95">
      <c r="A95" t="n">
        <v>32</v>
      </c>
      <c r="B95" t="n">
        <v>140</v>
      </c>
      <c r="C95" t="inlineStr">
        <is>
          <t xml:space="preserve">CONCLUIDO	</t>
        </is>
      </c>
      <c r="D95" t="n">
        <v>7.9103</v>
      </c>
      <c r="E95" t="n">
        <v>12.64</v>
      </c>
      <c r="F95" t="n">
        <v>9.06</v>
      </c>
      <c r="G95" t="n">
        <v>41.82</v>
      </c>
      <c r="H95" t="n">
        <v>0.55</v>
      </c>
      <c r="I95" t="n">
        <v>13</v>
      </c>
      <c r="J95" t="n">
        <v>289.94</v>
      </c>
      <c r="K95" t="n">
        <v>60.56</v>
      </c>
      <c r="L95" t="n">
        <v>9</v>
      </c>
      <c r="M95" t="n">
        <v>11</v>
      </c>
      <c r="N95" t="n">
        <v>80.38</v>
      </c>
      <c r="O95" t="n">
        <v>35993.08</v>
      </c>
      <c r="P95" t="n">
        <v>148.24</v>
      </c>
      <c r="Q95" t="n">
        <v>446.27</v>
      </c>
      <c r="R95" t="n">
        <v>41.87</v>
      </c>
      <c r="S95" t="n">
        <v>28.73</v>
      </c>
      <c r="T95" t="n">
        <v>5875.42</v>
      </c>
      <c r="U95" t="n">
        <v>0.6899999999999999</v>
      </c>
      <c r="V95" t="n">
        <v>0.9</v>
      </c>
      <c r="W95" t="n">
        <v>0.1</v>
      </c>
      <c r="X95" t="n">
        <v>0.34</v>
      </c>
      <c r="Y95" t="n">
        <v>1</v>
      </c>
      <c r="Z95" t="n">
        <v>10</v>
      </c>
    </row>
    <row r="96">
      <c r="A96" t="n">
        <v>33</v>
      </c>
      <c r="B96" t="n">
        <v>140</v>
      </c>
      <c r="C96" t="inlineStr">
        <is>
          <t xml:space="preserve">CONCLUIDO	</t>
        </is>
      </c>
      <c r="D96" t="n">
        <v>7.906</v>
      </c>
      <c r="E96" t="n">
        <v>12.65</v>
      </c>
      <c r="F96" t="n">
        <v>9.07</v>
      </c>
      <c r="G96" t="n">
        <v>41.86</v>
      </c>
      <c r="H96" t="n">
        <v>0.57</v>
      </c>
      <c r="I96" t="n">
        <v>13</v>
      </c>
      <c r="J96" t="n">
        <v>290.45</v>
      </c>
      <c r="K96" t="n">
        <v>60.56</v>
      </c>
      <c r="L96" t="n">
        <v>9.25</v>
      </c>
      <c r="M96" t="n">
        <v>11</v>
      </c>
      <c r="N96" t="n">
        <v>80.64</v>
      </c>
      <c r="O96" t="n">
        <v>36055.83</v>
      </c>
      <c r="P96" t="n">
        <v>148.16</v>
      </c>
      <c r="Q96" t="n">
        <v>446.34</v>
      </c>
      <c r="R96" t="n">
        <v>41.97</v>
      </c>
      <c r="S96" t="n">
        <v>28.73</v>
      </c>
      <c r="T96" t="n">
        <v>5924.32</v>
      </c>
      <c r="U96" t="n">
        <v>0.68</v>
      </c>
      <c r="V96" t="n">
        <v>0.9</v>
      </c>
      <c r="W96" t="n">
        <v>0.1</v>
      </c>
      <c r="X96" t="n">
        <v>0.35</v>
      </c>
      <c r="Y96" t="n">
        <v>1</v>
      </c>
      <c r="Z96" t="n">
        <v>10</v>
      </c>
    </row>
    <row r="97">
      <c r="A97" t="n">
        <v>34</v>
      </c>
      <c r="B97" t="n">
        <v>140</v>
      </c>
      <c r="C97" t="inlineStr">
        <is>
          <t xml:space="preserve">CONCLUIDO	</t>
        </is>
      </c>
      <c r="D97" t="n">
        <v>7.9008</v>
      </c>
      <c r="E97" t="n">
        <v>12.66</v>
      </c>
      <c r="F97" t="n">
        <v>9.08</v>
      </c>
      <c r="G97" t="n">
        <v>41.89</v>
      </c>
      <c r="H97" t="n">
        <v>0.58</v>
      </c>
      <c r="I97" t="n">
        <v>13</v>
      </c>
      <c r="J97" t="n">
        <v>290.96</v>
      </c>
      <c r="K97" t="n">
        <v>60.56</v>
      </c>
      <c r="L97" t="n">
        <v>9.5</v>
      </c>
      <c r="M97" t="n">
        <v>11</v>
      </c>
      <c r="N97" t="n">
        <v>80.90000000000001</v>
      </c>
      <c r="O97" t="n">
        <v>36118.68</v>
      </c>
      <c r="P97" t="n">
        <v>148.14</v>
      </c>
      <c r="Q97" t="n">
        <v>446.27</v>
      </c>
      <c r="R97" t="n">
        <v>42.29</v>
      </c>
      <c r="S97" t="n">
        <v>28.73</v>
      </c>
      <c r="T97" t="n">
        <v>6086.79</v>
      </c>
      <c r="U97" t="n">
        <v>0.68</v>
      </c>
      <c r="V97" t="n">
        <v>0.9</v>
      </c>
      <c r="W97" t="n">
        <v>0.1</v>
      </c>
      <c r="X97" t="n">
        <v>0.36</v>
      </c>
      <c r="Y97" t="n">
        <v>1</v>
      </c>
      <c r="Z97" t="n">
        <v>10</v>
      </c>
    </row>
    <row r="98">
      <c r="A98" t="n">
        <v>35</v>
      </c>
      <c r="B98" t="n">
        <v>140</v>
      </c>
      <c r="C98" t="inlineStr">
        <is>
          <t xml:space="preserve">CONCLUIDO	</t>
        </is>
      </c>
      <c r="D98" t="n">
        <v>7.9648</v>
      </c>
      <c r="E98" t="n">
        <v>12.56</v>
      </c>
      <c r="F98" t="n">
        <v>9.029999999999999</v>
      </c>
      <c r="G98" t="n">
        <v>45.14</v>
      </c>
      <c r="H98" t="n">
        <v>0.6</v>
      </c>
      <c r="I98" t="n">
        <v>12</v>
      </c>
      <c r="J98" t="n">
        <v>291.47</v>
      </c>
      <c r="K98" t="n">
        <v>60.56</v>
      </c>
      <c r="L98" t="n">
        <v>9.75</v>
      </c>
      <c r="M98" t="n">
        <v>10</v>
      </c>
      <c r="N98" t="n">
        <v>81.16</v>
      </c>
      <c r="O98" t="n">
        <v>36181.64</v>
      </c>
      <c r="P98" t="n">
        <v>147.06</v>
      </c>
      <c r="Q98" t="n">
        <v>446.27</v>
      </c>
      <c r="R98" t="n">
        <v>40.62</v>
      </c>
      <c r="S98" t="n">
        <v>28.73</v>
      </c>
      <c r="T98" t="n">
        <v>5256.21</v>
      </c>
      <c r="U98" t="n">
        <v>0.71</v>
      </c>
      <c r="V98" t="n">
        <v>0.9</v>
      </c>
      <c r="W98" t="n">
        <v>0.1</v>
      </c>
      <c r="X98" t="n">
        <v>0.31</v>
      </c>
      <c r="Y98" t="n">
        <v>1</v>
      </c>
      <c r="Z98" t="n">
        <v>10</v>
      </c>
    </row>
    <row r="99">
      <c r="A99" t="n">
        <v>36</v>
      </c>
      <c r="B99" t="n">
        <v>140</v>
      </c>
      <c r="C99" t="inlineStr">
        <is>
          <t xml:space="preserve">CONCLUIDO	</t>
        </is>
      </c>
      <c r="D99" t="n">
        <v>7.9588</v>
      </c>
      <c r="E99" t="n">
        <v>12.56</v>
      </c>
      <c r="F99" t="n">
        <v>9.039999999999999</v>
      </c>
      <c r="G99" t="n">
        <v>45.18</v>
      </c>
      <c r="H99" t="n">
        <v>0.61</v>
      </c>
      <c r="I99" t="n">
        <v>12</v>
      </c>
      <c r="J99" t="n">
        <v>291.98</v>
      </c>
      <c r="K99" t="n">
        <v>60.56</v>
      </c>
      <c r="L99" t="n">
        <v>10</v>
      </c>
      <c r="M99" t="n">
        <v>10</v>
      </c>
      <c r="N99" t="n">
        <v>81.42</v>
      </c>
      <c r="O99" t="n">
        <v>36244.71</v>
      </c>
      <c r="P99" t="n">
        <v>147.5</v>
      </c>
      <c r="Q99" t="n">
        <v>446.27</v>
      </c>
      <c r="R99" t="n">
        <v>40.99</v>
      </c>
      <c r="S99" t="n">
        <v>28.73</v>
      </c>
      <c r="T99" t="n">
        <v>5440.46</v>
      </c>
      <c r="U99" t="n">
        <v>0.7</v>
      </c>
      <c r="V99" t="n">
        <v>0.9</v>
      </c>
      <c r="W99" t="n">
        <v>0.1</v>
      </c>
      <c r="X99" t="n">
        <v>0.32</v>
      </c>
      <c r="Y99" t="n">
        <v>1</v>
      </c>
      <c r="Z99" t="n">
        <v>10</v>
      </c>
    </row>
    <row r="100">
      <c r="A100" t="n">
        <v>37</v>
      </c>
      <c r="B100" t="n">
        <v>140</v>
      </c>
      <c r="C100" t="inlineStr">
        <is>
          <t xml:space="preserve">CONCLUIDO	</t>
        </is>
      </c>
      <c r="D100" t="n">
        <v>7.9523</v>
      </c>
      <c r="E100" t="n">
        <v>12.58</v>
      </c>
      <c r="F100" t="n">
        <v>9.050000000000001</v>
      </c>
      <c r="G100" t="n">
        <v>45.24</v>
      </c>
      <c r="H100" t="n">
        <v>0.62</v>
      </c>
      <c r="I100" t="n">
        <v>12</v>
      </c>
      <c r="J100" t="n">
        <v>292.49</v>
      </c>
      <c r="K100" t="n">
        <v>60.56</v>
      </c>
      <c r="L100" t="n">
        <v>10.25</v>
      </c>
      <c r="M100" t="n">
        <v>10</v>
      </c>
      <c r="N100" t="n">
        <v>81.68000000000001</v>
      </c>
      <c r="O100" t="n">
        <v>36307.88</v>
      </c>
      <c r="P100" t="n">
        <v>147.08</v>
      </c>
      <c r="Q100" t="n">
        <v>446.31</v>
      </c>
      <c r="R100" t="n">
        <v>41.34</v>
      </c>
      <c r="S100" t="n">
        <v>28.73</v>
      </c>
      <c r="T100" t="n">
        <v>5614.99</v>
      </c>
      <c r="U100" t="n">
        <v>0.6899999999999999</v>
      </c>
      <c r="V100" t="n">
        <v>0.9</v>
      </c>
      <c r="W100" t="n">
        <v>0.1</v>
      </c>
      <c r="X100" t="n">
        <v>0.33</v>
      </c>
      <c r="Y100" t="n">
        <v>1</v>
      </c>
      <c r="Z100" t="n">
        <v>10</v>
      </c>
    </row>
    <row r="101">
      <c r="A101" t="n">
        <v>38</v>
      </c>
      <c r="B101" t="n">
        <v>140</v>
      </c>
      <c r="C101" t="inlineStr">
        <is>
          <t xml:space="preserve">CONCLUIDO	</t>
        </is>
      </c>
      <c r="D101" t="n">
        <v>8.0175</v>
      </c>
      <c r="E101" t="n">
        <v>12.47</v>
      </c>
      <c r="F101" t="n">
        <v>9</v>
      </c>
      <c r="G101" t="n">
        <v>49.08</v>
      </c>
      <c r="H101" t="n">
        <v>0.64</v>
      </c>
      <c r="I101" t="n">
        <v>11</v>
      </c>
      <c r="J101" t="n">
        <v>293</v>
      </c>
      <c r="K101" t="n">
        <v>60.56</v>
      </c>
      <c r="L101" t="n">
        <v>10.5</v>
      </c>
      <c r="M101" t="n">
        <v>9</v>
      </c>
      <c r="N101" t="n">
        <v>81.95</v>
      </c>
      <c r="O101" t="n">
        <v>36371.17</v>
      </c>
      <c r="P101" t="n">
        <v>145.82</v>
      </c>
      <c r="Q101" t="n">
        <v>446.27</v>
      </c>
      <c r="R101" t="n">
        <v>39.63</v>
      </c>
      <c r="S101" t="n">
        <v>28.73</v>
      </c>
      <c r="T101" t="n">
        <v>4764.95</v>
      </c>
      <c r="U101" t="n">
        <v>0.72</v>
      </c>
      <c r="V101" t="n">
        <v>0.91</v>
      </c>
      <c r="W101" t="n">
        <v>0.1</v>
      </c>
      <c r="X101" t="n">
        <v>0.28</v>
      </c>
      <c r="Y101" t="n">
        <v>1</v>
      </c>
      <c r="Z101" t="n">
        <v>10</v>
      </c>
    </row>
    <row r="102">
      <c r="A102" t="n">
        <v>39</v>
      </c>
      <c r="B102" t="n">
        <v>140</v>
      </c>
      <c r="C102" t="inlineStr">
        <is>
          <t xml:space="preserve">CONCLUIDO	</t>
        </is>
      </c>
      <c r="D102" t="n">
        <v>8.015000000000001</v>
      </c>
      <c r="E102" t="n">
        <v>12.48</v>
      </c>
      <c r="F102" t="n">
        <v>9</v>
      </c>
      <c r="G102" t="n">
        <v>49.1</v>
      </c>
      <c r="H102" t="n">
        <v>0.65</v>
      </c>
      <c r="I102" t="n">
        <v>11</v>
      </c>
      <c r="J102" t="n">
        <v>293.52</v>
      </c>
      <c r="K102" t="n">
        <v>60.56</v>
      </c>
      <c r="L102" t="n">
        <v>10.75</v>
      </c>
      <c r="M102" t="n">
        <v>9</v>
      </c>
      <c r="N102" t="n">
        <v>82.20999999999999</v>
      </c>
      <c r="O102" t="n">
        <v>36434.56</v>
      </c>
      <c r="P102" t="n">
        <v>145.69</v>
      </c>
      <c r="Q102" t="n">
        <v>446.27</v>
      </c>
      <c r="R102" t="n">
        <v>39.79</v>
      </c>
      <c r="S102" t="n">
        <v>28.73</v>
      </c>
      <c r="T102" t="n">
        <v>4843.06</v>
      </c>
      <c r="U102" t="n">
        <v>0.72</v>
      </c>
      <c r="V102" t="n">
        <v>0.9</v>
      </c>
      <c r="W102" t="n">
        <v>0.1</v>
      </c>
      <c r="X102" t="n">
        <v>0.28</v>
      </c>
      <c r="Y102" t="n">
        <v>1</v>
      </c>
      <c r="Z102" t="n">
        <v>10</v>
      </c>
    </row>
    <row r="103">
      <c r="A103" t="n">
        <v>40</v>
      </c>
      <c r="B103" t="n">
        <v>140</v>
      </c>
      <c r="C103" t="inlineStr">
        <is>
          <t xml:space="preserve">CONCLUIDO	</t>
        </is>
      </c>
      <c r="D103" t="n">
        <v>8.0176</v>
      </c>
      <c r="E103" t="n">
        <v>12.47</v>
      </c>
      <c r="F103" t="n">
        <v>9</v>
      </c>
      <c r="G103" t="n">
        <v>49.07</v>
      </c>
      <c r="H103" t="n">
        <v>0.67</v>
      </c>
      <c r="I103" t="n">
        <v>11</v>
      </c>
      <c r="J103" t="n">
        <v>294.03</v>
      </c>
      <c r="K103" t="n">
        <v>60.56</v>
      </c>
      <c r="L103" t="n">
        <v>11</v>
      </c>
      <c r="M103" t="n">
        <v>9</v>
      </c>
      <c r="N103" t="n">
        <v>82.48</v>
      </c>
      <c r="O103" t="n">
        <v>36498.06</v>
      </c>
      <c r="P103" t="n">
        <v>145.37</v>
      </c>
      <c r="Q103" t="n">
        <v>446.3</v>
      </c>
      <c r="R103" t="n">
        <v>39.6</v>
      </c>
      <c r="S103" t="n">
        <v>28.73</v>
      </c>
      <c r="T103" t="n">
        <v>4750.97</v>
      </c>
      <c r="U103" t="n">
        <v>0.73</v>
      </c>
      <c r="V103" t="n">
        <v>0.91</v>
      </c>
      <c r="W103" t="n">
        <v>0.1</v>
      </c>
      <c r="X103" t="n">
        <v>0.28</v>
      </c>
      <c r="Y103" t="n">
        <v>1</v>
      </c>
      <c r="Z103" t="n">
        <v>10</v>
      </c>
    </row>
    <row r="104">
      <c r="A104" t="n">
        <v>41</v>
      </c>
      <c r="B104" t="n">
        <v>140</v>
      </c>
      <c r="C104" t="inlineStr">
        <is>
          <t xml:space="preserve">CONCLUIDO	</t>
        </is>
      </c>
      <c r="D104" t="n">
        <v>8.008699999999999</v>
      </c>
      <c r="E104" t="n">
        <v>12.49</v>
      </c>
      <c r="F104" t="n">
        <v>9.01</v>
      </c>
      <c r="G104" t="n">
        <v>49.15</v>
      </c>
      <c r="H104" t="n">
        <v>0.68</v>
      </c>
      <c r="I104" t="n">
        <v>11</v>
      </c>
      <c r="J104" t="n">
        <v>294.55</v>
      </c>
      <c r="K104" t="n">
        <v>60.56</v>
      </c>
      <c r="L104" t="n">
        <v>11.25</v>
      </c>
      <c r="M104" t="n">
        <v>9</v>
      </c>
      <c r="N104" t="n">
        <v>82.73999999999999</v>
      </c>
      <c r="O104" t="n">
        <v>36561.67</v>
      </c>
      <c r="P104" t="n">
        <v>145.51</v>
      </c>
      <c r="Q104" t="n">
        <v>446.28</v>
      </c>
      <c r="R104" t="n">
        <v>40.11</v>
      </c>
      <c r="S104" t="n">
        <v>28.73</v>
      </c>
      <c r="T104" t="n">
        <v>5003.89</v>
      </c>
      <c r="U104" t="n">
        <v>0.72</v>
      </c>
      <c r="V104" t="n">
        <v>0.9</v>
      </c>
      <c r="W104" t="n">
        <v>0.1</v>
      </c>
      <c r="X104" t="n">
        <v>0.29</v>
      </c>
      <c r="Y104" t="n">
        <v>1</v>
      </c>
      <c r="Z104" t="n">
        <v>10</v>
      </c>
    </row>
    <row r="105">
      <c r="A105" t="n">
        <v>42</v>
      </c>
      <c r="B105" t="n">
        <v>140</v>
      </c>
      <c r="C105" t="inlineStr">
        <is>
          <t xml:space="preserve">CONCLUIDO	</t>
        </is>
      </c>
      <c r="D105" t="n">
        <v>8.0685</v>
      </c>
      <c r="E105" t="n">
        <v>12.39</v>
      </c>
      <c r="F105" t="n">
        <v>8.970000000000001</v>
      </c>
      <c r="G105" t="n">
        <v>53.82</v>
      </c>
      <c r="H105" t="n">
        <v>0.6899999999999999</v>
      </c>
      <c r="I105" t="n">
        <v>10</v>
      </c>
      <c r="J105" t="n">
        <v>295.06</v>
      </c>
      <c r="K105" t="n">
        <v>60.56</v>
      </c>
      <c r="L105" t="n">
        <v>11.5</v>
      </c>
      <c r="M105" t="n">
        <v>8</v>
      </c>
      <c r="N105" t="n">
        <v>83.01000000000001</v>
      </c>
      <c r="O105" t="n">
        <v>36625.39</v>
      </c>
      <c r="P105" t="n">
        <v>144.58</v>
      </c>
      <c r="Q105" t="n">
        <v>446.27</v>
      </c>
      <c r="R105" t="n">
        <v>38.74</v>
      </c>
      <c r="S105" t="n">
        <v>28.73</v>
      </c>
      <c r="T105" t="n">
        <v>4327.43</v>
      </c>
      <c r="U105" t="n">
        <v>0.74</v>
      </c>
      <c r="V105" t="n">
        <v>0.91</v>
      </c>
      <c r="W105" t="n">
        <v>0.1</v>
      </c>
      <c r="X105" t="n">
        <v>0.25</v>
      </c>
      <c r="Y105" t="n">
        <v>1</v>
      </c>
      <c r="Z105" t="n">
        <v>10</v>
      </c>
    </row>
    <row r="106">
      <c r="A106" t="n">
        <v>43</v>
      </c>
      <c r="B106" t="n">
        <v>140</v>
      </c>
      <c r="C106" t="inlineStr">
        <is>
          <t xml:space="preserve">CONCLUIDO	</t>
        </is>
      </c>
      <c r="D106" t="n">
        <v>8.0799</v>
      </c>
      <c r="E106" t="n">
        <v>12.38</v>
      </c>
      <c r="F106" t="n">
        <v>8.949999999999999</v>
      </c>
      <c r="G106" t="n">
        <v>53.72</v>
      </c>
      <c r="H106" t="n">
        <v>0.71</v>
      </c>
      <c r="I106" t="n">
        <v>10</v>
      </c>
      <c r="J106" t="n">
        <v>295.58</v>
      </c>
      <c r="K106" t="n">
        <v>60.56</v>
      </c>
      <c r="L106" t="n">
        <v>11.75</v>
      </c>
      <c r="M106" t="n">
        <v>8</v>
      </c>
      <c r="N106" t="n">
        <v>83.28</v>
      </c>
      <c r="O106" t="n">
        <v>36689.22</v>
      </c>
      <c r="P106" t="n">
        <v>144.24</v>
      </c>
      <c r="Q106" t="n">
        <v>446.29</v>
      </c>
      <c r="R106" t="n">
        <v>38.07</v>
      </c>
      <c r="S106" t="n">
        <v>28.73</v>
      </c>
      <c r="T106" t="n">
        <v>3989.78</v>
      </c>
      <c r="U106" t="n">
        <v>0.75</v>
      </c>
      <c r="V106" t="n">
        <v>0.91</v>
      </c>
      <c r="W106" t="n">
        <v>0.1</v>
      </c>
      <c r="X106" t="n">
        <v>0.23</v>
      </c>
      <c r="Y106" t="n">
        <v>1</v>
      </c>
      <c r="Z106" t="n">
        <v>10</v>
      </c>
    </row>
    <row r="107">
      <c r="A107" t="n">
        <v>44</v>
      </c>
      <c r="B107" t="n">
        <v>140</v>
      </c>
      <c r="C107" t="inlineStr">
        <is>
          <t xml:space="preserve">CONCLUIDO	</t>
        </is>
      </c>
      <c r="D107" t="n">
        <v>8.093299999999999</v>
      </c>
      <c r="E107" t="n">
        <v>12.36</v>
      </c>
      <c r="F107" t="n">
        <v>8.93</v>
      </c>
      <c r="G107" t="n">
        <v>53.59</v>
      </c>
      <c r="H107" t="n">
        <v>0.72</v>
      </c>
      <c r="I107" t="n">
        <v>10</v>
      </c>
      <c r="J107" t="n">
        <v>296.1</v>
      </c>
      <c r="K107" t="n">
        <v>60.56</v>
      </c>
      <c r="L107" t="n">
        <v>12</v>
      </c>
      <c r="M107" t="n">
        <v>8</v>
      </c>
      <c r="N107" t="n">
        <v>83.54000000000001</v>
      </c>
      <c r="O107" t="n">
        <v>36753.16</v>
      </c>
      <c r="P107" t="n">
        <v>143.42</v>
      </c>
      <c r="Q107" t="n">
        <v>446.28</v>
      </c>
      <c r="R107" t="n">
        <v>37.31</v>
      </c>
      <c r="S107" t="n">
        <v>28.73</v>
      </c>
      <c r="T107" t="n">
        <v>3611.73</v>
      </c>
      <c r="U107" t="n">
        <v>0.77</v>
      </c>
      <c r="V107" t="n">
        <v>0.91</v>
      </c>
      <c r="W107" t="n">
        <v>0.1</v>
      </c>
      <c r="X107" t="n">
        <v>0.21</v>
      </c>
      <c r="Y107" t="n">
        <v>1</v>
      </c>
      <c r="Z107" t="n">
        <v>10</v>
      </c>
    </row>
    <row r="108">
      <c r="A108" t="n">
        <v>45</v>
      </c>
      <c r="B108" t="n">
        <v>140</v>
      </c>
      <c r="C108" t="inlineStr">
        <is>
          <t xml:space="preserve">CONCLUIDO	</t>
        </is>
      </c>
      <c r="D108" t="n">
        <v>8.0999</v>
      </c>
      <c r="E108" t="n">
        <v>12.35</v>
      </c>
      <c r="F108" t="n">
        <v>8.92</v>
      </c>
      <c r="G108" t="n">
        <v>53.53</v>
      </c>
      <c r="H108" t="n">
        <v>0.74</v>
      </c>
      <c r="I108" t="n">
        <v>10</v>
      </c>
      <c r="J108" t="n">
        <v>296.62</v>
      </c>
      <c r="K108" t="n">
        <v>60.56</v>
      </c>
      <c r="L108" t="n">
        <v>12.25</v>
      </c>
      <c r="M108" t="n">
        <v>8</v>
      </c>
      <c r="N108" t="n">
        <v>83.81</v>
      </c>
      <c r="O108" t="n">
        <v>36817.22</v>
      </c>
      <c r="P108" t="n">
        <v>143.12</v>
      </c>
      <c r="Q108" t="n">
        <v>446.27</v>
      </c>
      <c r="R108" t="n">
        <v>37.21</v>
      </c>
      <c r="S108" t="n">
        <v>28.73</v>
      </c>
      <c r="T108" t="n">
        <v>3562.1</v>
      </c>
      <c r="U108" t="n">
        <v>0.77</v>
      </c>
      <c r="V108" t="n">
        <v>0.91</v>
      </c>
      <c r="W108" t="n">
        <v>0.09</v>
      </c>
      <c r="X108" t="n">
        <v>0.2</v>
      </c>
      <c r="Y108" t="n">
        <v>1</v>
      </c>
      <c r="Z108" t="n">
        <v>10</v>
      </c>
    </row>
    <row r="109">
      <c r="A109" t="n">
        <v>46</v>
      </c>
      <c r="B109" t="n">
        <v>140</v>
      </c>
      <c r="C109" t="inlineStr">
        <is>
          <t xml:space="preserve">CONCLUIDO	</t>
        </is>
      </c>
      <c r="D109" t="n">
        <v>8.055099999999999</v>
      </c>
      <c r="E109" t="n">
        <v>12.41</v>
      </c>
      <c r="F109" t="n">
        <v>8.99</v>
      </c>
      <c r="G109" t="n">
        <v>53.95</v>
      </c>
      <c r="H109" t="n">
        <v>0.75</v>
      </c>
      <c r="I109" t="n">
        <v>10</v>
      </c>
      <c r="J109" t="n">
        <v>297.14</v>
      </c>
      <c r="K109" t="n">
        <v>60.56</v>
      </c>
      <c r="L109" t="n">
        <v>12.5</v>
      </c>
      <c r="M109" t="n">
        <v>8</v>
      </c>
      <c r="N109" t="n">
        <v>84.08</v>
      </c>
      <c r="O109" t="n">
        <v>36881.39</v>
      </c>
      <c r="P109" t="n">
        <v>144.03</v>
      </c>
      <c r="Q109" t="n">
        <v>446.27</v>
      </c>
      <c r="R109" t="n">
        <v>39.65</v>
      </c>
      <c r="S109" t="n">
        <v>28.73</v>
      </c>
      <c r="T109" t="n">
        <v>4779.8</v>
      </c>
      <c r="U109" t="n">
        <v>0.72</v>
      </c>
      <c r="V109" t="n">
        <v>0.91</v>
      </c>
      <c r="W109" t="n">
        <v>0.09</v>
      </c>
      <c r="X109" t="n">
        <v>0.27</v>
      </c>
      <c r="Y109" t="n">
        <v>1</v>
      </c>
      <c r="Z109" t="n">
        <v>10</v>
      </c>
    </row>
    <row r="110">
      <c r="A110" t="n">
        <v>47</v>
      </c>
      <c r="B110" t="n">
        <v>140</v>
      </c>
      <c r="C110" t="inlineStr">
        <is>
          <t xml:space="preserve">CONCLUIDO	</t>
        </is>
      </c>
      <c r="D110" t="n">
        <v>8.050599999999999</v>
      </c>
      <c r="E110" t="n">
        <v>12.42</v>
      </c>
      <c r="F110" t="n">
        <v>9</v>
      </c>
      <c r="G110" t="n">
        <v>53.99</v>
      </c>
      <c r="H110" t="n">
        <v>0.76</v>
      </c>
      <c r="I110" t="n">
        <v>10</v>
      </c>
      <c r="J110" t="n">
        <v>297.66</v>
      </c>
      <c r="K110" t="n">
        <v>60.56</v>
      </c>
      <c r="L110" t="n">
        <v>12.75</v>
      </c>
      <c r="M110" t="n">
        <v>8</v>
      </c>
      <c r="N110" t="n">
        <v>84.36</v>
      </c>
      <c r="O110" t="n">
        <v>36945.67</v>
      </c>
      <c r="P110" t="n">
        <v>143.4</v>
      </c>
      <c r="Q110" t="n">
        <v>446.27</v>
      </c>
      <c r="R110" t="n">
        <v>39.68</v>
      </c>
      <c r="S110" t="n">
        <v>28.73</v>
      </c>
      <c r="T110" t="n">
        <v>4796.53</v>
      </c>
      <c r="U110" t="n">
        <v>0.72</v>
      </c>
      <c r="V110" t="n">
        <v>0.91</v>
      </c>
      <c r="W110" t="n">
        <v>0.1</v>
      </c>
      <c r="X110" t="n">
        <v>0.28</v>
      </c>
      <c r="Y110" t="n">
        <v>1</v>
      </c>
      <c r="Z110" t="n">
        <v>10</v>
      </c>
    </row>
    <row r="111">
      <c r="A111" t="n">
        <v>48</v>
      </c>
      <c r="B111" t="n">
        <v>140</v>
      </c>
      <c r="C111" t="inlineStr">
        <is>
          <t xml:space="preserve">CONCLUIDO	</t>
        </is>
      </c>
      <c r="D111" t="n">
        <v>8.116899999999999</v>
      </c>
      <c r="E111" t="n">
        <v>12.32</v>
      </c>
      <c r="F111" t="n">
        <v>8.949999999999999</v>
      </c>
      <c r="G111" t="n">
        <v>59.66</v>
      </c>
      <c r="H111" t="n">
        <v>0.78</v>
      </c>
      <c r="I111" t="n">
        <v>9</v>
      </c>
      <c r="J111" t="n">
        <v>298.18</v>
      </c>
      <c r="K111" t="n">
        <v>60.56</v>
      </c>
      <c r="L111" t="n">
        <v>13</v>
      </c>
      <c r="M111" t="n">
        <v>7</v>
      </c>
      <c r="N111" t="n">
        <v>84.63</v>
      </c>
      <c r="O111" t="n">
        <v>37010.06</v>
      </c>
      <c r="P111" t="n">
        <v>142.46</v>
      </c>
      <c r="Q111" t="n">
        <v>446.27</v>
      </c>
      <c r="R111" t="n">
        <v>38.14</v>
      </c>
      <c r="S111" t="n">
        <v>28.73</v>
      </c>
      <c r="T111" t="n">
        <v>4030.32</v>
      </c>
      <c r="U111" t="n">
        <v>0.75</v>
      </c>
      <c r="V111" t="n">
        <v>0.91</v>
      </c>
      <c r="W111" t="n">
        <v>0.09</v>
      </c>
      <c r="X111" t="n">
        <v>0.23</v>
      </c>
      <c r="Y111" t="n">
        <v>1</v>
      </c>
      <c r="Z111" t="n">
        <v>10</v>
      </c>
    </row>
    <row r="112">
      <c r="A112" t="n">
        <v>49</v>
      </c>
      <c r="B112" t="n">
        <v>140</v>
      </c>
      <c r="C112" t="inlineStr">
        <is>
          <t xml:space="preserve">CONCLUIDO	</t>
        </is>
      </c>
      <c r="D112" t="n">
        <v>8.1167</v>
      </c>
      <c r="E112" t="n">
        <v>12.32</v>
      </c>
      <c r="F112" t="n">
        <v>8.949999999999999</v>
      </c>
      <c r="G112" t="n">
        <v>59.66</v>
      </c>
      <c r="H112" t="n">
        <v>0.79</v>
      </c>
      <c r="I112" t="n">
        <v>9</v>
      </c>
      <c r="J112" t="n">
        <v>298.71</v>
      </c>
      <c r="K112" t="n">
        <v>60.56</v>
      </c>
      <c r="L112" t="n">
        <v>13.25</v>
      </c>
      <c r="M112" t="n">
        <v>7</v>
      </c>
      <c r="N112" t="n">
        <v>84.90000000000001</v>
      </c>
      <c r="O112" t="n">
        <v>37074.57</v>
      </c>
      <c r="P112" t="n">
        <v>142.44</v>
      </c>
      <c r="Q112" t="n">
        <v>446.29</v>
      </c>
      <c r="R112" t="n">
        <v>38.02</v>
      </c>
      <c r="S112" t="n">
        <v>28.73</v>
      </c>
      <c r="T112" t="n">
        <v>3971.6</v>
      </c>
      <c r="U112" t="n">
        <v>0.76</v>
      </c>
      <c r="V112" t="n">
        <v>0.91</v>
      </c>
      <c r="W112" t="n">
        <v>0.1</v>
      </c>
      <c r="X112" t="n">
        <v>0.23</v>
      </c>
      <c r="Y112" t="n">
        <v>1</v>
      </c>
      <c r="Z112" t="n">
        <v>10</v>
      </c>
    </row>
    <row r="113">
      <c r="A113" t="n">
        <v>50</v>
      </c>
      <c r="B113" t="n">
        <v>140</v>
      </c>
      <c r="C113" t="inlineStr">
        <is>
          <t xml:space="preserve">CONCLUIDO	</t>
        </is>
      </c>
      <c r="D113" t="n">
        <v>8.1196</v>
      </c>
      <c r="E113" t="n">
        <v>12.32</v>
      </c>
      <c r="F113" t="n">
        <v>8.94</v>
      </c>
      <c r="G113" t="n">
        <v>59.63</v>
      </c>
      <c r="H113" t="n">
        <v>0.8</v>
      </c>
      <c r="I113" t="n">
        <v>9</v>
      </c>
      <c r="J113" t="n">
        <v>299.23</v>
      </c>
      <c r="K113" t="n">
        <v>60.56</v>
      </c>
      <c r="L113" t="n">
        <v>13.5</v>
      </c>
      <c r="M113" t="n">
        <v>7</v>
      </c>
      <c r="N113" t="n">
        <v>85.18000000000001</v>
      </c>
      <c r="O113" t="n">
        <v>37139.2</v>
      </c>
      <c r="P113" t="n">
        <v>142.44</v>
      </c>
      <c r="Q113" t="n">
        <v>446.28</v>
      </c>
      <c r="R113" t="n">
        <v>38</v>
      </c>
      <c r="S113" t="n">
        <v>28.73</v>
      </c>
      <c r="T113" t="n">
        <v>3961.31</v>
      </c>
      <c r="U113" t="n">
        <v>0.76</v>
      </c>
      <c r="V113" t="n">
        <v>0.91</v>
      </c>
      <c r="W113" t="n">
        <v>0.09</v>
      </c>
      <c r="X113" t="n">
        <v>0.22</v>
      </c>
      <c r="Y113" t="n">
        <v>1</v>
      </c>
      <c r="Z113" t="n">
        <v>10</v>
      </c>
    </row>
    <row r="114">
      <c r="A114" t="n">
        <v>51</v>
      </c>
      <c r="B114" t="n">
        <v>140</v>
      </c>
      <c r="C114" t="inlineStr">
        <is>
          <t xml:space="preserve">CONCLUIDO	</t>
        </is>
      </c>
      <c r="D114" t="n">
        <v>8.116199999999999</v>
      </c>
      <c r="E114" t="n">
        <v>12.32</v>
      </c>
      <c r="F114" t="n">
        <v>8.949999999999999</v>
      </c>
      <c r="G114" t="n">
        <v>59.67</v>
      </c>
      <c r="H114" t="n">
        <v>0.82</v>
      </c>
      <c r="I114" t="n">
        <v>9</v>
      </c>
      <c r="J114" t="n">
        <v>299.76</v>
      </c>
      <c r="K114" t="n">
        <v>60.56</v>
      </c>
      <c r="L114" t="n">
        <v>13.75</v>
      </c>
      <c r="M114" t="n">
        <v>7</v>
      </c>
      <c r="N114" t="n">
        <v>85.45</v>
      </c>
      <c r="O114" t="n">
        <v>37204.07</v>
      </c>
      <c r="P114" t="n">
        <v>142.29</v>
      </c>
      <c r="Q114" t="n">
        <v>446.27</v>
      </c>
      <c r="R114" t="n">
        <v>38.14</v>
      </c>
      <c r="S114" t="n">
        <v>28.73</v>
      </c>
      <c r="T114" t="n">
        <v>4030.7</v>
      </c>
      <c r="U114" t="n">
        <v>0.75</v>
      </c>
      <c r="V114" t="n">
        <v>0.91</v>
      </c>
      <c r="W114" t="n">
        <v>0.09</v>
      </c>
      <c r="X114" t="n">
        <v>0.23</v>
      </c>
      <c r="Y114" t="n">
        <v>1</v>
      </c>
      <c r="Z114" t="n">
        <v>10</v>
      </c>
    </row>
    <row r="115">
      <c r="A115" t="n">
        <v>52</v>
      </c>
      <c r="B115" t="n">
        <v>140</v>
      </c>
      <c r="C115" t="inlineStr">
        <is>
          <t xml:space="preserve">CONCLUIDO	</t>
        </is>
      </c>
      <c r="D115" t="n">
        <v>8.110099999999999</v>
      </c>
      <c r="E115" t="n">
        <v>12.33</v>
      </c>
      <c r="F115" t="n">
        <v>8.960000000000001</v>
      </c>
      <c r="G115" t="n">
        <v>59.73</v>
      </c>
      <c r="H115" t="n">
        <v>0.83</v>
      </c>
      <c r="I115" t="n">
        <v>9</v>
      </c>
      <c r="J115" t="n">
        <v>300.28</v>
      </c>
      <c r="K115" t="n">
        <v>60.56</v>
      </c>
      <c r="L115" t="n">
        <v>14</v>
      </c>
      <c r="M115" t="n">
        <v>7</v>
      </c>
      <c r="N115" t="n">
        <v>85.73</v>
      </c>
      <c r="O115" t="n">
        <v>37268.93</v>
      </c>
      <c r="P115" t="n">
        <v>142.29</v>
      </c>
      <c r="Q115" t="n">
        <v>446.27</v>
      </c>
      <c r="R115" t="n">
        <v>38.48</v>
      </c>
      <c r="S115" t="n">
        <v>28.73</v>
      </c>
      <c r="T115" t="n">
        <v>4198.52</v>
      </c>
      <c r="U115" t="n">
        <v>0.75</v>
      </c>
      <c r="V115" t="n">
        <v>0.91</v>
      </c>
      <c r="W115" t="n">
        <v>0.09</v>
      </c>
      <c r="X115" t="n">
        <v>0.24</v>
      </c>
      <c r="Y115" t="n">
        <v>1</v>
      </c>
      <c r="Z115" t="n">
        <v>10</v>
      </c>
    </row>
    <row r="116">
      <c r="A116" t="n">
        <v>53</v>
      </c>
      <c r="B116" t="n">
        <v>140</v>
      </c>
      <c r="C116" t="inlineStr">
        <is>
          <t xml:space="preserve">CONCLUIDO	</t>
        </is>
      </c>
      <c r="D116" t="n">
        <v>8.1158</v>
      </c>
      <c r="E116" t="n">
        <v>12.32</v>
      </c>
      <c r="F116" t="n">
        <v>8.949999999999999</v>
      </c>
      <c r="G116" t="n">
        <v>59.67</v>
      </c>
      <c r="H116" t="n">
        <v>0.84</v>
      </c>
      <c r="I116" t="n">
        <v>9</v>
      </c>
      <c r="J116" t="n">
        <v>300.81</v>
      </c>
      <c r="K116" t="n">
        <v>60.56</v>
      </c>
      <c r="L116" t="n">
        <v>14.25</v>
      </c>
      <c r="M116" t="n">
        <v>7</v>
      </c>
      <c r="N116" t="n">
        <v>86</v>
      </c>
      <c r="O116" t="n">
        <v>37333.9</v>
      </c>
      <c r="P116" t="n">
        <v>141.8</v>
      </c>
      <c r="Q116" t="n">
        <v>446.27</v>
      </c>
      <c r="R116" t="n">
        <v>38.1</v>
      </c>
      <c r="S116" t="n">
        <v>28.73</v>
      </c>
      <c r="T116" t="n">
        <v>4011.49</v>
      </c>
      <c r="U116" t="n">
        <v>0.75</v>
      </c>
      <c r="V116" t="n">
        <v>0.91</v>
      </c>
      <c r="W116" t="n">
        <v>0.1</v>
      </c>
      <c r="X116" t="n">
        <v>0.23</v>
      </c>
      <c r="Y116" t="n">
        <v>1</v>
      </c>
      <c r="Z116" t="n">
        <v>10</v>
      </c>
    </row>
    <row r="117">
      <c r="A117" t="n">
        <v>54</v>
      </c>
      <c r="B117" t="n">
        <v>140</v>
      </c>
      <c r="C117" t="inlineStr">
        <is>
          <t xml:space="preserve">CONCLUIDO	</t>
        </is>
      </c>
      <c r="D117" t="n">
        <v>8.170999999999999</v>
      </c>
      <c r="E117" t="n">
        <v>12.24</v>
      </c>
      <c r="F117" t="n">
        <v>8.92</v>
      </c>
      <c r="G117" t="n">
        <v>66.90000000000001</v>
      </c>
      <c r="H117" t="n">
        <v>0.86</v>
      </c>
      <c r="I117" t="n">
        <v>8</v>
      </c>
      <c r="J117" t="n">
        <v>301.34</v>
      </c>
      <c r="K117" t="n">
        <v>60.56</v>
      </c>
      <c r="L117" t="n">
        <v>14.5</v>
      </c>
      <c r="M117" t="n">
        <v>6</v>
      </c>
      <c r="N117" t="n">
        <v>86.28</v>
      </c>
      <c r="O117" t="n">
        <v>37399</v>
      </c>
      <c r="P117" t="n">
        <v>140.79</v>
      </c>
      <c r="Q117" t="n">
        <v>446.28</v>
      </c>
      <c r="R117" t="n">
        <v>37.05</v>
      </c>
      <c r="S117" t="n">
        <v>28.73</v>
      </c>
      <c r="T117" t="n">
        <v>3488.72</v>
      </c>
      <c r="U117" t="n">
        <v>0.78</v>
      </c>
      <c r="V117" t="n">
        <v>0.91</v>
      </c>
      <c r="W117" t="n">
        <v>0.1</v>
      </c>
      <c r="X117" t="n">
        <v>0.2</v>
      </c>
      <c r="Y117" t="n">
        <v>1</v>
      </c>
      <c r="Z117" t="n">
        <v>10</v>
      </c>
    </row>
    <row r="118">
      <c r="A118" t="n">
        <v>55</v>
      </c>
      <c r="B118" t="n">
        <v>140</v>
      </c>
      <c r="C118" t="inlineStr">
        <is>
          <t xml:space="preserve">CONCLUIDO	</t>
        </is>
      </c>
      <c r="D118" t="n">
        <v>8.1722</v>
      </c>
      <c r="E118" t="n">
        <v>12.24</v>
      </c>
      <c r="F118" t="n">
        <v>8.92</v>
      </c>
      <c r="G118" t="n">
        <v>66.88</v>
      </c>
      <c r="H118" t="n">
        <v>0.87</v>
      </c>
      <c r="I118" t="n">
        <v>8</v>
      </c>
      <c r="J118" t="n">
        <v>301.86</v>
      </c>
      <c r="K118" t="n">
        <v>60.56</v>
      </c>
      <c r="L118" t="n">
        <v>14.75</v>
      </c>
      <c r="M118" t="n">
        <v>6</v>
      </c>
      <c r="N118" t="n">
        <v>86.56</v>
      </c>
      <c r="O118" t="n">
        <v>37464.21</v>
      </c>
      <c r="P118" t="n">
        <v>140.53</v>
      </c>
      <c r="Q118" t="n">
        <v>446.28</v>
      </c>
      <c r="R118" t="n">
        <v>37.12</v>
      </c>
      <c r="S118" t="n">
        <v>28.73</v>
      </c>
      <c r="T118" t="n">
        <v>3522.67</v>
      </c>
      <c r="U118" t="n">
        <v>0.77</v>
      </c>
      <c r="V118" t="n">
        <v>0.91</v>
      </c>
      <c r="W118" t="n">
        <v>0.09</v>
      </c>
      <c r="X118" t="n">
        <v>0.2</v>
      </c>
      <c r="Y118" t="n">
        <v>1</v>
      </c>
      <c r="Z118" t="n">
        <v>10</v>
      </c>
    </row>
    <row r="119">
      <c r="A119" t="n">
        <v>56</v>
      </c>
      <c r="B119" t="n">
        <v>140</v>
      </c>
      <c r="C119" t="inlineStr">
        <is>
          <t xml:space="preserve">CONCLUIDO	</t>
        </is>
      </c>
      <c r="D119" t="n">
        <v>8.172499999999999</v>
      </c>
      <c r="E119" t="n">
        <v>12.24</v>
      </c>
      <c r="F119" t="n">
        <v>8.92</v>
      </c>
      <c r="G119" t="n">
        <v>66.88</v>
      </c>
      <c r="H119" t="n">
        <v>0.88</v>
      </c>
      <c r="I119" t="n">
        <v>8</v>
      </c>
      <c r="J119" t="n">
        <v>302.39</v>
      </c>
      <c r="K119" t="n">
        <v>60.56</v>
      </c>
      <c r="L119" t="n">
        <v>15</v>
      </c>
      <c r="M119" t="n">
        <v>6</v>
      </c>
      <c r="N119" t="n">
        <v>86.84</v>
      </c>
      <c r="O119" t="n">
        <v>37529.55</v>
      </c>
      <c r="P119" t="n">
        <v>140.53</v>
      </c>
      <c r="Q119" t="n">
        <v>446.27</v>
      </c>
      <c r="R119" t="n">
        <v>37</v>
      </c>
      <c r="S119" t="n">
        <v>28.73</v>
      </c>
      <c r="T119" t="n">
        <v>3464.41</v>
      </c>
      <c r="U119" t="n">
        <v>0.78</v>
      </c>
      <c r="V119" t="n">
        <v>0.91</v>
      </c>
      <c r="W119" t="n">
        <v>0.09</v>
      </c>
      <c r="X119" t="n">
        <v>0.2</v>
      </c>
      <c r="Y119" t="n">
        <v>1</v>
      </c>
      <c r="Z119" t="n">
        <v>10</v>
      </c>
    </row>
    <row r="120">
      <c r="A120" t="n">
        <v>57</v>
      </c>
      <c r="B120" t="n">
        <v>140</v>
      </c>
      <c r="C120" t="inlineStr">
        <is>
          <t xml:space="preserve">CONCLUIDO	</t>
        </is>
      </c>
      <c r="D120" t="n">
        <v>8.182600000000001</v>
      </c>
      <c r="E120" t="n">
        <v>12.22</v>
      </c>
      <c r="F120" t="n">
        <v>8.9</v>
      </c>
      <c r="G120" t="n">
        <v>66.77</v>
      </c>
      <c r="H120" t="n">
        <v>0.9</v>
      </c>
      <c r="I120" t="n">
        <v>8</v>
      </c>
      <c r="J120" t="n">
        <v>302.92</v>
      </c>
      <c r="K120" t="n">
        <v>60.56</v>
      </c>
      <c r="L120" t="n">
        <v>15.25</v>
      </c>
      <c r="M120" t="n">
        <v>6</v>
      </c>
      <c r="N120" t="n">
        <v>87.12</v>
      </c>
      <c r="O120" t="n">
        <v>37595</v>
      </c>
      <c r="P120" t="n">
        <v>140.13</v>
      </c>
      <c r="Q120" t="n">
        <v>446.3</v>
      </c>
      <c r="R120" t="n">
        <v>36.48</v>
      </c>
      <c r="S120" t="n">
        <v>28.73</v>
      </c>
      <c r="T120" t="n">
        <v>3207.2</v>
      </c>
      <c r="U120" t="n">
        <v>0.79</v>
      </c>
      <c r="V120" t="n">
        <v>0.91</v>
      </c>
      <c r="W120" t="n">
        <v>0.09</v>
      </c>
      <c r="X120" t="n">
        <v>0.18</v>
      </c>
      <c r="Y120" t="n">
        <v>1</v>
      </c>
      <c r="Z120" t="n">
        <v>10</v>
      </c>
    </row>
    <row r="121">
      <c r="A121" t="n">
        <v>58</v>
      </c>
      <c r="B121" t="n">
        <v>140</v>
      </c>
      <c r="C121" t="inlineStr">
        <is>
          <t xml:space="preserve">CONCLUIDO	</t>
        </is>
      </c>
      <c r="D121" t="n">
        <v>8.1829</v>
      </c>
      <c r="E121" t="n">
        <v>12.22</v>
      </c>
      <c r="F121" t="n">
        <v>8.9</v>
      </c>
      <c r="G121" t="n">
        <v>66.76000000000001</v>
      </c>
      <c r="H121" t="n">
        <v>0.91</v>
      </c>
      <c r="I121" t="n">
        <v>8</v>
      </c>
      <c r="J121" t="n">
        <v>303.46</v>
      </c>
      <c r="K121" t="n">
        <v>60.56</v>
      </c>
      <c r="L121" t="n">
        <v>15.5</v>
      </c>
      <c r="M121" t="n">
        <v>6</v>
      </c>
      <c r="N121" t="n">
        <v>87.40000000000001</v>
      </c>
      <c r="O121" t="n">
        <v>37660.57</v>
      </c>
      <c r="P121" t="n">
        <v>139.75</v>
      </c>
      <c r="Q121" t="n">
        <v>446.27</v>
      </c>
      <c r="R121" t="n">
        <v>36.33</v>
      </c>
      <c r="S121" t="n">
        <v>28.73</v>
      </c>
      <c r="T121" t="n">
        <v>3130.83</v>
      </c>
      <c r="U121" t="n">
        <v>0.79</v>
      </c>
      <c r="V121" t="n">
        <v>0.91</v>
      </c>
      <c r="W121" t="n">
        <v>0.1</v>
      </c>
      <c r="X121" t="n">
        <v>0.18</v>
      </c>
      <c r="Y121" t="n">
        <v>1</v>
      </c>
      <c r="Z121" t="n">
        <v>10</v>
      </c>
    </row>
    <row r="122">
      <c r="A122" t="n">
        <v>59</v>
      </c>
      <c r="B122" t="n">
        <v>140</v>
      </c>
      <c r="C122" t="inlineStr">
        <is>
          <t xml:space="preserve">CONCLUIDO	</t>
        </is>
      </c>
      <c r="D122" t="n">
        <v>8.2018</v>
      </c>
      <c r="E122" t="n">
        <v>12.19</v>
      </c>
      <c r="F122" t="n">
        <v>8.869999999999999</v>
      </c>
      <c r="G122" t="n">
        <v>66.55</v>
      </c>
      <c r="H122" t="n">
        <v>0.92</v>
      </c>
      <c r="I122" t="n">
        <v>8</v>
      </c>
      <c r="J122" t="n">
        <v>303.99</v>
      </c>
      <c r="K122" t="n">
        <v>60.56</v>
      </c>
      <c r="L122" t="n">
        <v>15.75</v>
      </c>
      <c r="M122" t="n">
        <v>6</v>
      </c>
      <c r="N122" t="n">
        <v>87.68000000000001</v>
      </c>
      <c r="O122" t="n">
        <v>37726.27</v>
      </c>
      <c r="P122" t="n">
        <v>138.62</v>
      </c>
      <c r="Q122" t="n">
        <v>446.28</v>
      </c>
      <c r="R122" t="n">
        <v>35.55</v>
      </c>
      <c r="S122" t="n">
        <v>28.73</v>
      </c>
      <c r="T122" t="n">
        <v>2739.39</v>
      </c>
      <c r="U122" t="n">
        <v>0.8100000000000001</v>
      </c>
      <c r="V122" t="n">
        <v>0.92</v>
      </c>
      <c r="W122" t="n">
        <v>0.09</v>
      </c>
      <c r="X122" t="n">
        <v>0.15</v>
      </c>
      <c r="Y122" t="n">
        <v>1</v>
      </c>
      <c r="Z122" t="n">
        <v>10</v>
      </c>
    </row>
    <row r="123">
      <c r="A123" t="n">
        <v>60</v>
      </c>
      <c r="B123" t="n">
        <v>140</v>
      </c>
      <c r="C123" t="inlineStr">
        <is>
          <t xml:space="preserve">CONCLUIDO	</t>
        </is>
      </c>
      <c r="D123" t="n">
        <v>8.1775</v>
      </c>
      <c r="E123" t="n">
        <v>12.23</v>
      </c>
      <c r="F123" t="n">
        <v>8.91</v>
      </c>
      <c r="G123" t="n">
        <v>66.81999999999999</v>
      </c>
      <c r="H123" t="n">
        <v>0.9399999999999999</v>
      </c>
      <c r="I123" t="n">
        <v>8</v>
      </c>
      <c r="J123" t="n">
        <v>304.52</v>
      </c>
      <c r="K123" t="n">
        <v>60.56</v>
      </c>
      <c r="L123" t="n">
        <v>16</v>
      </c>
      <c r="M123" t="n">
        <v>6</v>
      </c>
      <c r="N123" t="n">
        <v>87.97</v>
      </c>
      <c r="O123" t="n">
        <v>37792.08</v>
      </c>
      <c r="P123" t="n">
        <v>139</v>
      </c>
      <c r="Q123" t="n">
        <v>446.3</v>
      </c>
      <c r="R123" t="n">
        <v>36.84</v>
      </c>
      <c r="S123" t="n">
        <v>28.73</v>
      </c>
      <c r="T123" t="n">
        <v>3384.12</v>
      </c>
      <c r="U123" t="n">
        <v>0.78</v>
      </c>
      <c r="V123" t="n">
        <v>0.91</v>
      </c>
      <c r="W123" t="n">
        <v>0.09</v>
      </c>
      <c r="X123" t="n">
        <v>0.19</v>
      </c>
      <c r="Y123" t="n">
        <v>1</v>
      </c>
      <c r="Z123" t="n">
        <v>10</v>
      </c>
    </row>
    <row r="124">
      <c r="A124" t="n">
        <v>61</v>
      </c>
      <c r="B124" t="n">
        <v>140</v>
      </c>
      <c r="C124" t="inlineStr">
        <is>
          <t xml:space="preserve">CONCLUIDO	</t>
        </is>
      </c>
      <c r="D124" t="n">
        <v>8.149800000000001</v>
      </c>
      <c r="E124" t="n">
        <v>12.27</v>
      </c>
      <c r="F124" t="n">
        <v>8.949999999999999</v>
      </c>
      <c r="G124" t="n">
        <v>67.14</v>
      </c>
      <c r="H124" t="n">
        <v>0.95</v>
      </c>
      <c r="I124" t="n">
        <v>8</v>
      </c>
      <c r="J124" t="n">
        <v>305.06</v>
      </c>
      <c r="K124" t="n">
        <v>60.56</v>
      </c>
      <c r="L124" t="n">
        <v>16.25</v>
      </c>
      <c r="M124" t="n">
        <v>6</v>
      </c>
      <c r="N124" t="n">
        <v>88.25</v>
      </c>
      <c r="O124" t="n">
        <v>37858.02</v>
      </c>
      <c r="P124" t="n">
        <v>139.25</v>
      </c>
      <c r="Q124" t="n">
        <v>446.29</v>
      </c>
      <c r="R124" t="n">
        <v>38.31</v>
      </c>
      <c r="S124" t="n">
        <v>28.73</v>
      </c>
      <c r="T124" t="n">
        <v>4121.9</v>
      </c>
      <c r="U124" t="n">
        <v>0.75</v>
      </c>
      <c r="V124" t="n">
        <v>0.91</v>
      </c>
      <c r="W124" t="n">
        <v>0.09</v>
      </c>
      <c r="X124" t="n">
        <v>0.23</v>
      </c>
      <c r="Y124" t="n">
        <v>1</v>
      </c>
      <c r="Z124" t="n">
        <v>10</v>
      </c>
    </row>
    <row r="125">
      <c r="A125" t="n">
        <v>62</v>
      </c>
      <c r="B125" t="n">
        <v>140</v>
      </c>
      <c r="C125" t="inlineStr">
        <is>
          <t xml:space="preserve">CONCLUIDO	</t>
        </is>
      </c>
      <c r="D125" t="n">
        <v>8.2263</v>
      </c>
      <c r="E125" t="n">
        <v>12.16</v>
      </c>
      <c r="F125" t="n">
        <v>8.890000000000001</v>
      </c>
      <c r="G125" t="n">
        <v>76.2</v>
      </c>
      <c r="H125" t="n">
        <v>0.96</v>
      </c>
      <c r="I125" t="n">
        <v>7</v>
      </c>
      <c r="J125" t="n">
        <v>305.59</v>
      </c>
      <c r="K125" t="n">
        <v>60.56</v>
      </c>
      <c r="L125" t="n">
        <v>16.5</v>
      </c>
      <c r="M125" t="n">
        <v>5</v>
      </c>
      <c r="N125" t="n">
        <v>88.54000000000001</v>
      </c>
      <c r="O125" t="n">
        <v>37924.08</v>
      </c>
      <c r="P125" t="n">
        <v>138.08</v>
      </c>
      <c r="Q125" t="n">
        <v>446.28</v>
      </c>
      <c r="R125" t="n">
        <v>36.11</v>
      </c>
      <c r="S125" t="n">
        <v>28.73</v>
      </c>
      <c r="T125" t="n">
        <v>3024.7</v>
      </c>
      <c r="U125" t="n">
        <v>0.8</v>
      </c>
      <c r="V125" t="n">
        <v>0.92</v>
      </c>
      <c r="W125" t="n">
        <v>0.09</v>
      </c>
      <c r="X125" t="n">
        <v>0.17</v>
      </c>
      <c r="Y125" t="n">
        <v>1</v>
      </c>
      <c r="Z125" t="n">
        <v>10</v>
      </c>
    </row>
    <row r="126">
      <c r="A126" t="n">
        <v>63</v>
      </c>
      <c r="B126" t="n">
        <v>140</v>
      </c>
      <c r="C126" t="inlineStr">
        <is>
          <t xml:space="preserve">CONCLUIDO	</t>
        </is>
      </c>
      <c r="D126" t="n">
        <v>8.2295</v>
      </c>
      <c r="E126" t="n">
        <v>12.15</v>
      </c>
      <c r="F126" t="n">
        <v>8.880000000000001</v>
      </c>
      <c r="G126" t="n">
        <v>76.15000000000001</v>
      </c>
      <c r="H126" t="n">
        <v>0.97</v>
      </c>
      <c r="I126" t="n">
        <v>7</v>
      </c>
      <c r="J126" t="n">
        <v>306.13</v>
      </c>
      <c r="K126" t="n">
        <v>60.56</v>
      </c>
      <c r="L126" t="n">
        <v>16.75</v>
      </c>
      <c r="M126" t="n">
        <v>5</v>
      </c>
      <c r="N126" t="n">
        <v>88.83</v>
      </c>
      <c r="O126" t="n">
        <v>37990.27</v>
      </c>
      <c r="P126" t="n">
        <v>137.96</v>
      </c>
      <c r="Q126" t="n">
        <v>446.27</v>
      </c>
      <c r="R126" t="n">
        <v>36</v>
      </c>
      <c r="S126" t="n">
        <v>28.73</v>
      </c>
      <c r="T126" t="n">
        <v>2971.3</v>
      </c>
      <c r="U126" t="n">
        <v>0.8</v>
      </c>
      <c r="V126" t="n">
        <v>0.92</v>
      </c>
      <c r="W126" t="n">
        <v>0.09</v>
      </c>
      <c r="X126" t="n">
        <v>0.16</v>
      </c>
      <c r="Y126" t="n">
        <v>1</v>
      </c>
      <c r="Z126" t="n">
        <v>10</v>
      </c>
    </row>
    <row r="127">
      <c r="A127" t="n">
        <v>64</v>
      </c>
      <c r="B127" t="n">
        <v>140</v>
      </c>
      <c r="C127" t="inlineStr">
        <is>
          <t xml:space="preserve">CONCLUIDO	</t>
        </is>
      </c>
      <c r="D127" t="n">
        <v>8.222899999999999</v>
      </c>
      <c r="E127" t="n">
        <v>12.16</v>
      </c>
      <c r="F127" t="n">
        <v>8.890000000000001</v>
      </c>
      <c r="G127" t="n">
        <v>76.23999999999999</v>
      </c>
      <c r="H127" t="n">
        <v>0.99</v>
      </c>
      <c r="I127" t="n">
        <v>7</v>
      </c>
      <c r="J127" t="n">
        <v>306.67</v>
      </c>
      <c r="K127" t="n">
        <v>60.56</v>
      </c>
      <c r="L127" t="n">
        <v>17</v>
      </c>
      <c r="M127" t="n">
        <v>5</v>
      </c>
      <c r="N127" t="n">
        <v>89.11</v>
      </c>
      <c r="O127" t="n">
        <v>38056.58</v>
      </c>
      <c r="P127" t="n">
        <v>137.96</v>
      </c>
      <c r="Q127" t="n">
        <v>446.3</v>
      </c>
      <c r="R127" t="n">
        <v>36.31</v>
      </c>
      <c r="S127" t="n">
        <v>28.73</v>
      </c>
      <c r="T127" t="n">
        <v>3123.19</v>
      </c>
      <c r="U127" t="n">
        <v>0.79</v>
      </c>
      <c r="V127" t="n">
        <v>0.92</v>
      </c>
      <c r="W127" t="n">
        <v>0.09</v>
      </c>
      <c r="X127" t="n">
        <v>0.17</v>
      </c>
      <c r="Y127" t="n">
        <v>1</v>
      </c>
      <c r="Z127" t="n">
        <v>10</v>
      </c>
    </row>
    <row r="128">
      <c r="A128" t="n">
        <v>65</v>
      </c>
      <c r="B128" t="n">
        <v>140</v>
      </c>
      <c r="C128" t="inlineStr">
        <is>
          <t xml:space="preserve">CONCLUIDO	</t>
        </is>
      </c>
      <c r="D128" t="n">
        <v>8.229100000000001</v>
      </c>
      <c r="E128" t="n">
        <v>12.15</v>
      </c>
      <c r="F128" t="n">
        <v>8.890000000000001</v>
      </c>
      <c r="G128" t="n">
        <v>76.16</v>
      </c>
      <c r="H128" t="n">
        <v>1</v>
      </c>
      <c r="I128" t="n">
        <v>7</v>
      </c>
      <c r="J128" t="n">
        <v>307.21</v>
      </c>
      <c r="K128" t="n">
        <v>60.56</v>
      </c>
      <c r="L128" t="n">
        <v>17.25</v>
      </c>
      <c r="M128" t="n">
        <v>5</v>
      </c>
      <c r="N128" t="n">
        <v>89.40000000000001</v>
      </c>
      <c r="O128" t="n">
        <v>38123.01</v>
      </c>
      <c r="P128" t="n">
        <v>137.76</v>
      </c>
      <c r="Q128" t="n">
        <v>446.27</v>
      </c>
      <c r="R128" t="n">
        <v>35.99</v>
      </c>
      <c r="S128" t="n">
        <v>28.73</v>
      </c>
      <c r="T128" t="n">
        <v>2963.31</v>
      </c>
      <c r="U128" t="n">
        <v>0.8</v>
      </c>
      <c r="V128" t="n">
        <v>0.92</v>
      </c>
      <c r="W128" t="n">
        <v>0.09</v>
      </c>
      <c r="X128" t="n">
        <v>0.17</v>
      </c>
      <c r="Y128" t="n">
        <v>1</v>
      </c>
      <c r="Z128" t="n">
        <v>10</v>
      </c>
    </row>
    <row r="129">
      <c r="A129" t="n">
        <v>66</v>
      </c>
      <c r="B129" t="n">
        <v>140</v>
      </c>
      <c r="C129" t="inlineStr">
        <is>
          <t xml:space="preserve">CONCLUIDO	</t>
        </is>
      </c>
      <c r="D129" t="n">
        <v>8.2179</v>
      </c>
      <c r="E129" t="n">
        <v>12.17</v>
      </c>
      <c r="F129" t="n">
        <v>8.9</v>
      </c>
      <c r="G129" t="n">
        <v>76.3</v>
      </c>
      <c r="H129" t="n">
        <v>1.01</v>
      </c>
      <c r="I129" t="n">
        <v>7</v>
      </c>
      <c r="J129" t="n">
        <v>307.75</v>
      </c>
      <c r="K129" t="n">
        <v>60.56</v>
      </c>
      <c r="L129" t="n">
        <v>17.5</v>
      </c>
      <c r="M129" t="n">
        <v>5</v>
      </c>
      <c r="N129" t="n">
        <v>89.69</v>
      </c>
      <c r="O129" t="n">
        <v>38189.58</v>
      </c>
      <c r="P129" t="n">
        <v>138.03</v>
      </c>
      <c r="Q129" t="n">
        <v>446.27</v>
      </c>
      <c r="R129" t="n">
        <v>36.59</v>
      </c>
      <c r="S129" t="n">
        <v>28.73</v>
      </c>
      <c r="T129" t="n">
        <v>3262.6</v>
      </c>
      <c r="U129" t="n">
        <v>0.79</v>
      </c>
      <c r="V129" t="n">
        <v>0.91</v>
      </c>
      <c r="W129" t="n">
        <v>0.09</v>
      </c>
      <c r="X129" t="n">
        <v>0.18</v>
      </c>
      <c r="Y129" t="n">
        <v>1</v>
      </c>
      <c r="Z129" t="n">
        <v>10</v>
      </c>
    </row>
    <row r="130">
      <c r="A130" t="n">
        <v>67</v>
      </c>
      <c r="B130" t="n">
        <v>140</v>
      </c>
      <c r="C130" t="inlineStr">
        <is>
          <t xml:space="preserve">CONCLUIDO	</t>
        </is>
      </c>
      <c r="D130" t="n">
        <v>8.227399999999999</v>
      </c>
      <c r="E130" t="n">
        <v>12.15</v>
      </c>
      <c r="F130" t="n">
        <v>8.890000000000001</v>
      </c>
      <c r="G130" t="n">
        <v>76.18000000000001</v>
      </c>
      <c r="H130" t="n">
        <v>1.03</v>
      </c>
      <c r="I130" t="n">
        <v>7</v>
      </c>
      <c r="J130" t="n">
        <v>308.29</v>
      </c>
      <c r="K130" t="n">
        <v>60.56</v>
      </c>
      <c r="L130" t="n">
        <v>17.75</v>
      </c>
      <c r="M130" t="n">
        <v>5</v>
      </c>
      <c r="N130" t="n">
        <v>89.98</v>
      </c>
      <c r="O130" t="n">
        <v>38256.26</v>
      </c>
      <c r="P130" t="n">
        <v>137.75</v>
      </c>
      <c r="Q130" t="n">
        <v>446.27</v>
      </c>
      <c r="R130" t="n">
        <v>36.07</v>
      </c>
      <c r="S130" t="n">
        <v>28.73</v>
      </c>
      <c r="T130" t="n">
        <v>3004.14</v>
      </c>
      <c r="U130" t="n">
        <v>0.8</v>
      </c>
      <c r="V130" t="n">
        <v>0.92</v>
      </c>
      <c r="W130" t="n">
        <v>0.09</v>
      </c>
      <c r="X130" t="n">
        <v>0.17</v>
      </c>
      <c r="Y130" t="n">
        <v>1</v>
      </c>
      <c r="Z130" t="n">
        <v>10</v>
      </c>
    </row>
    <row r="131">
      <c r="A131" t="n">
        <v>68</v>
      </c>
      <c r="B131" t="n">
        <v>140</v>
      </c>
      <c r="C131" t="inlineStr">
        <is>
          <t xml:space="preserve">CONCLUIDO	</t>
        </is>
      </c>
      <c r="D131" t="n">
        <v>8.2216</v>
      </c>
      <c r="E131" t="n">
        <v>12.16</v>
      </c>
      <c r="F131" t="n">
        <v>8.9</v>
      </c>
      <c r="G131" t="n">
        <v>76.25</v>
      </c>
      <c r="H131" t="n">
        <v>1.04</v>
      </c>
      <c r="I131" t="n">
        <v>7</v>
      </c>
      <c r="J131" t="n">
        <v>308.83</v>
      </c>
      <c r="K131" t="n">
        <v>60.56</v>
      </c>
      <c r="L131" t="n">
        <v>18</v>
      </c>
      <c r="M131" t="n">
        <v>5</v>
      </c>
      <c r="N131" t="n">
        <v>90.27</v>
      </c>
      <c r="O131" t="n">
        <v>38323.08</v>
      </c>
      <c r="P131" t="n">
        <v>137.44</v>
      </c>
      <c r="Q131" t="n">
        <v>446.29</v>
      </c>
      <c r="R131" t="n">
        <v>36.32</v>
      </c>
      <c r="S131" t="n">
        <v>28.73</v>
      </c>
      <c r="T131" t="n">
        <v>3130.62</v>
      </c>
      <c r="U131" t="n">
        <v>0.79</v>
      </c>
      <c r="V131" t="n">
        <v>0.92</v>
      </c>
      <c r="W131" t="n">
        <v>0.09</v>
      </c>
      <c r="X131" t="n">
        <v>0.18</v>
      </c>
      <c r="Y131" t="n">
        <v>1</v>
      </c>
      <c r="Z131" t="n">
        <v>10</v>
      </c>
    </row>
    <row r="132">
      <c r="A132" t="n">
        <v>69</v>
      </c>
      <c r="B132" t="n">
        <v>140</v>
      </c>
      <c r="C132" t="inlineStr">
        <is>
          <t xml:space="preserve">CONCLUIDO	</t>
        </is>
      </c>
      <c r="D132" t="n">
        <v>8.222</v>
      </c>
      <c r="E132" t="n">
        <v>12.16</v>
      </c>
      <c r="F132" t="n">
        <v>8.9</v>
      </c>
      <c r="G132" t="n">
        <v>76.25</v>
      </c>
      <c r="H132" t="n">
        <v>1.05</v>
      </c>
      <c r="I132" t="n">
        <v>7</v>
      </c>
      <c r="J132" t="n">
        <v>309.37</v>
      </c>
      <c r="K132" t="n">
        <v>60.56</v>
      </c>
      <c r="L132" t="n">
        <v>18.25</v>
      </c>
      <c r="M132" t="n">
        <v>5</v>
      </c>
      <c r="N132" t="n">
        <v>90.56999999999999</v>
      </c>
      <c r="O132" t="n">
        <v>38390.02</v>
      </c>
      <c r="P132" t="n">
        <v>136.92</v>
      </c>
      <c r="Q132" t="n">
        <v>446.27</v>
      </c>
      <c r="R132" t="n">
        <v>36.37</v>
      </c>
      <c r="S132" t="n">
        <v>28.73</v>
      </c>
      <c r="T132" t="n">
        <v>3153.12</v>
      </c>
      <c r="U132" t="n">
        <v>0.79</v>
      </c>
      <c r="V132" t="n">
        <v>0.92</v>
      </c>
      <c r="W132" t="n">
        <v>0.09</v>
      </c>
      <c r="X132" t="n">
        <v>0.18</v>
      </c>
      <c r="Y132" t="n">
        <v>1</v>
      </c>
      <c r="Z132" t="n">
        <v>10</v>
      </c>
    </row>
    <row r="133">
      <c r="A133" t="n">
        <v>70</v>
      </c>
      <c r="B133" t="n">
        <v>140</v>
      </c>
      <c r="C133" t="inlineStr">
        <is>
          <t xml:space="preserve">CONCLUIDO	</t>
        </is>
      </c>
      <c r="D133" t="n">
        <v>8.2323</v>
      </c>
      <c r="E133" t="n">
        <v>12.15</v>
      </c>
      <c r="F133" t="n">
        <v>8.880000000000001</v>
      </c>
      <c r="G133" t="n">
        <v>76.12</v>
      </c>
      <c r="H133" t="n">
        <v>1.06</v>
      </c>
      <c r="I133" t="n">
        <v>7</v>
      </c>
      <c r="J133" t="n">
        <v>309.91</v>
      </c>
      <c r="K133" t="n">
        <v>60.56</v>
      </c>
      <c r="L133" t="n">
        <v>18.5</v>
      </c>
      <c r="M133" t="n">
        <v>5</v>
      </c>
      <c r="N133" t="n">
        <v>90.86</v>
      </c>
      <c r="O133" t="n">
        <v>38457.09</v>
      </c>
      <c r="P133" t="n">
        <v>136.73</v>
      </c>
      <c r="Q133" t="n">
        <v>446.27</v>
      </c>
      <c r="R133" t="n">
        <v>35.81</v>
      </c>
      <c r="S133" t="n">
        <v>28.73</v>
      </c>
      <c r="T133" t="n">
        <v>2872.67</v>
      </c>
      <c r="U133" t="n">
        <v>0.8</v>
      </c>
      <c r="V133" t="n">
        <v>0.92</v>
      </c>
      <c r="W133" t="n">
        <v>0.09</v>
      </c>
      <c r="X133" t="n">
        <v>0.16</v>
      </c>
      <c r="Y133" t="n">
        <v>1</v>
      </c>
      <c r="Z133" t="n">
        <v>10</v>
      </c>
    </row>
    <row r="134">
      <c r="A134" t="n">
        <v>71</v>
      </c>
      <c r="B134" t="n">
        <v>140</v>
      </c>
      <c r="C134" t="inlineStr">
        <is>
          <t xml:space="preserve">CONCLUIDO	</t>
        </is>
      </c>
      <c r="D134" t="n">
        <v>8.229900000000001</v>
      </c>
      <c r="E134" t="n">
        <v>12.15</v>
      </c>
      <c r="F134" t="n">
        <v>8.880000000000001</v>
      </c>
      <c r="G134" t="n">
        <v>76.15000000000001</v>
      </c>
      <c r="H134" t="n">
        <v>1.08</v>
      </c>
      <c r="I134" t="n">
        <v>7</v>
      </c>
      <c r="J134" t="n">
        <v>310.46</v>
      </c>
      <c r="K134" t="n">
        <v>60.56</v>
      </c>
      <c r="L134" t="n">
        <v>18.75</v>
      </c>
      <c r="M134" t="n">
        <v>5</v>
      </c>
      <c r="N134" t="n">
        <v>91.16</v>
      </c>
      <c r="O134" t="n">
        <v>38524.29</v>
      </c>
      <c r="P134" t="n">
        <v>136.26</v>
      </c>
      <c r="Q134" t="n">
        <v>446.29</v>
      </c>
      <c r="R134" t="n">
        <v>35.87</v>
      </c>
      <c r="S134" t="n">
        <v>28.73</v>
      </c>
      <c r="T134" t="n">
        <v>2907</v>
      </c>
      <c r="U134" t="n">
        <v>0.8</v>
      </c>
      <c r="V134" t="n">
        <v>0.92</v>
      </c>
      <c r="W134" t="n">
        <v>0.09</v>
      </c>
      <c r="X134" t="n">
        <v>0.16</v>
      </c>
      <c r="Y134" t="n">
        <v>1</v>
      </c>
      <c r="Z134" t="n">
        <v>10</v>
      </c>
    </row>
    <row r="135">
      <c r="A135" t="n">
        <v>72</v>
      </c>
      <c r="B135" t="n">
        <v>140</v>
      </c>
      <c r="C135" t="inlineStr">
        <is>
          <t xml:space="preserve">CONCLUIDO	</t>
        </is>
      </c>
      <c r="D135" t="n">
        <v>8.246499999999999</v>
      </c>
      <c r="E135" t="n">
        <v>12.13</v>
      </c>
      <c r="F135" t="n">
        <v>8.859999999999999</v>
      </c>
      <c r="G135" t="n">
        <v>75.94</v>
      </c>
      <c r="H135" t="n">
        <v>1.09</v>
      </c>
      <c r="I135" t="n">
        <v>7</v>
      </c>
      <c r="J135" t="n">
        <v>311.01</v>
      </c>
      <c r="K135" t="n">
        <v>60.56</v>
      </c>
      <c r="L135" t="n">
        <v>19</v>
      </c>
      <c r="M135" t="n">
        <v>5</v>
      </c>
      <c r="N135" t="n">
        <v>91.45</v>
      </c>
      <c r="O135" t="n">
        <v>38591.62</v>
      </c>
      <c r="P135" t="n">
        <v>134.64</v>
      </c>
      <c r="Q135" t="n">
        <v>446.32</v>
      </c>
      <c r="R135" t="n">
        <v>35.02</v>
      </c>
      <c r="S135" t="n">
        <v>28.73</v>
      </c>
      <c r="T135" t="n">
        <v>2481.5</v>
      </c>
      <c r="U135" t="n">
        <v>0.82</v>
      </c>
      <c r="V135" t="n">
        <v>0.92</v>
      </c>
      <c r="W135" t="n">
        <v>0.09</v>
      </c>
      <c r="X135" t="n">
        <v>0.14</v>
      </c>
      <c r="Y135" t="n">
        <v>1</v>
      </c>
      <c r="Z135" t="n">
        <v>10</v>
      </c>
    </row>
    <row r="136">
      <c r="A136" t="n">
        <v>73</v>
      </c>
      <c r="B136" t="n">
        <v>140</v>
      </c>
      <c r="C136" t="inlineStr">
        <is>
          <t xml:space="preserve">CONCLUIDO	</t>
        </is>
      </c>
      <c r="D136" t="n">
        <v>8.306800000000001</v>
      </c>
      <c r="E136" t="n">
        <v>12.04</v>
      </c>
      <c r="F136" t="n">
        <v>8.82</v>
      </c>
      <c r="G136" t="n">
        <v>88.23999999999999</v>
      </c>
      <c r="H136" t="n">
        <v>1.1</v>
      </c>
      <c r="I136" t="n">
        <v>6</v>
      </c>
      <c r="J136" t="n">
        <v>311.55</v>
      </c>
      <c r="K136" t="n">
        <v>60.56</v>
      </c>
      <c r="L136" t="n">
        <v>19.25</v>
      </c>
      <c r="M136" t="n">
        <v>4</v>
      </c>
      <c r="N136" t="n">
        <v>91.75</v>
      </c>
      <c r="O136" t="n">
        <v>38659.08</v>
      </c>
      <c r="P136" t="n">
        <v>134.1</v>
      </c>
      <c r="Q136" t="n">
        <v>446.27</v>
      </c>
      <c r="R136" t="n">
        <v>33.95</v>
      </c>
      <c r="S136" t="n">
        <v>28.73</v>
      </c>
      <c r="T136" t="n">
        <v>1947.64</v>
      </c>
      <c r="U136" t="n">
        <v>0.85</v>
      </c>
      <c r="V136" t="n">
        <v>0.92</v>
      </c>
      <c r="W136" t="n">
        <v>0.09</v>
      </c>
      <c r="X136" t="n">
        <v>0.1</v>
      </c>
      <c r="Y136" t="n">
        <v>1</v>
      </c>
      <c r="Z136" t="n">
        <v>10</v>
      </c>
    </row>
    <row r="137">
      <c r="A137" t="n">
        <v>74</v>
      </c>
      <c r="B137" t="n">
        <v>140</v>
      </c>
      <c r="C137" t="inlineStr">
        <is>
          <t xml:space="preserve">CONCLUIDO	</t>
        </is>
      </c>
      <c r="D137" t="n">
        <v>8.288399999999999</v>
      </c>
      <c r="E137" t="n">
        <v>12.06</v>
      </c>
      <c r="F137" t="n">
        <v>8.85</v>
      </c>
      <c r="G137" t="n">
        <v>88.51000000000001</v>
      </c>
      <c r="H137" t="n">
        <v>1.11</v>
      </c>
      <c r="I137" t="n">
        <v>6</v>
      </c>
      <c r="J137" t="n">
        <v>312.1</v>
      </c>
      <c r="K137" t="n">
        <v>60.56</v>
      </c>
      <c r="L137" t="n">
        <v>19.5</v>
      </c>
      <c r="M137" t="n">
        <v>4</v>
      </c>
      <c r="N137" t="n">
        <v>92.05</v>
      </c>
      <c r="O137" t="n">
        <v>38726.8</v>
      </c>
      <c r="P137" t="n">
        <v>134.56</v>
      </c>
      <c r="Q137" t="n">
        <v>446.29</v>
      </c>
      <c r="R137" t="n">
        <v>34.91</v>
      </c>
      <c r="S137" t="n">
        <v>28.73</v>
      </c>
      <c r="T137" t="n">
        <v>2429.68</v>
      </c>
      <c r="U137" t="n">
        <v>0.82</v>
      </c>
      <c r="V137" t="n">
        <v>0.92</v>
      </c>
      <c r="W137" t="n">
        <v>0.09</v>
      </c>
      <c r="X137" t="n">
        <v>0.13</v>
      </c>
      <c r="Y137" t="n">
        <v>1</v>
      </c>
      <c r="Z137" t="n">
        <v>10</v>
      </c>
    </row>
    <row r="138">
      <c r="A138" t="n">
        <v>75</v>
      </c>
      <c r="B138" t="n">
        <v>140</v>
      </c>
      <c r="C138" t="inlineStr">
        <is>
          <t xml:space="preserve">CONCLUIDO	</t>
        </is>
      </c>
      <c r="D138" t="n">
        <v>8.267899999999999</v>
      </c>
      <c r="E138" t="n">
        <v>12.1</v>
      </c>
      <c r="F138" t="n">
        <v>8.880000000000001</v>
      </c>
      <c r="G138" t="n">
        <v>88.81</v>
      </c>
      <c r="H138" t="n">
        <v>1.13</v>
      </c>
      <c r="I138" t="n">
        <v>6</v>
      </c>
      <c r="J138" t="n">
        <v>312.65</v>
      </c>
      <c r="K138" t="n">
        <v>60.56</v>
      </c>
      <c r="L138" t="n">
        <v>19.75</v>
      </c>
      <c r="M138" t="n">
        <v>4</v>
      </c>
      <c r="N138" t="n">
        <v>92.34999999999999</v>
      </c>
      <c r="O138" t="n">
        <v>38794.53</v>
      </c>
      <c r="P138" t="n">
        <v>135.09</v>
      </c>
      <c r="Q138" t="n">
        <v>446.27</v>
      </c>
      <c r="R138" t="n">
        <v>35.95</v>
      </c>
      <c r="S138" t="n">
        <v>28.73</v>
      </c>
      <c r="T138" t="n">
        <v>2950.72</v>
      </c>
      <c r="U138" t="n">
        <v>0.8</v>
      </c>
      <c r="V138" t="n">
        <v>0.92</v>
      </c>
      <c r="W138" t="n">
        <v>0.09</v>
      </c>
      <c r="X138" t="n">
        <v>0.16</v>
      </c>
      <c r="Y138" t="n">
        <v>1</v>
      </c>
      <c r="Z138" t="n">
        <v>10</v>
      </c>
    </row>
    <row r="139">
      <c r="A139" t="n">
        <v>76</v>
      </c>
      <c r="B139" t="n">
        <v>140</v>
      </c>
      <c r="C139" t="inlineStr">
        <is>
          <t xml:space="preserve">CONCLUIDO	</t>
        </is>
      </c>
      <c r="D139" t="n">
        <v>8.2783</v>
      </c>
      <c r="E139" t="n">
        <v>12.08</v>
      </c>
      <c r="F139" t="n">
        <v>8.869999999999999</v>
      </c>
      <c r="G139" t="n">
        <v>88.65000000000001</v>
      </c>
      <c r="H139" t="n">
        <v>1.14</v>
      </c>
      <c r="I139" t="n">
        <v>6</v>
      </c>
      <c r="J139" t="n">
        <v>313.2</v>
      </c>
      <c r="K139" t="n">
        <v>60.56</v>
      </c>
      <c r="L139" t="n">
        <v>20</v>
      </c>
      <c r="M139" t="n">
        <v>4</v>
      </c>
      <c r="N139" t="n">
        <v>92.65000000000001</v>
      </c>
      <c r="O139" t="n">
        <v>38862.4</v>
      </c>
      <c r="P139" t="n">
        <v>135.31</v>
      </c>
      <c r="Q139" t="n">
        <v>446.28</v>
      </c>
      <c r="R139" t="n">
        <v>35.31</v>
      </c>
      <c r="S139" t="n">
        <v>28.73</v>
      </c>
      <c r="T139" t="n">
        <v>2630.82</v>
      </c>
      <c r="U139" t="n">
        <v>0.8100000000000001</v>
      </c>
      <c r="V139" t="n">
        <v>0.92</v>
      </c>
      <c r="W139" t="n">
        <v>0.09</v>
      </c>
      <c r="X139" t="n">
        <v>0.14</v>
      </c>
      <c r="Y139" t="n">
        <v>1</v>
      </c>
      <c r="Z139" t="n">
        <v>10</v>
      </c>
    </row>
    <row r="140">
      <c r="A140" t="n">
        <v>77</v>
      </c>
      <c r="B140" t="n">
        <v>140</v>
      </c>
      <c r="C140" t="inlineStr">
        <is>
          <t xml:space="preserve">CONCLUIDO	</t>
        </is>
      </c>
      <c r="D140" t="n">
        <v>8.2865</v>
      </c>
      <c r="E140" t="n">
        <v>12.07</v>
      </c>
      <c r="F140" t="n">
        <v>8.85</v>
      </c>
      <c r="G140" t="n">
        <v>88.53</v>
      </c>
      <c r="H140" t="n">
        <v>1.15</v>
      </c>
      <c r="I140" t="n">
        <v>6</v>
      </c>
      <c r="J140" t="n">
        <v>313.75</v>
      </c>
      <c r="K140" t="n">
        <v>60.56</v>
      </c>
      <c r="L140" t="n">
        <v>20.25</v>
      </c>
      <c r="M140" t="n">
        <v>4</v>
      </c>
      <c r="N140" t="n">
        <v>92.95</v>
      </c>
      <c r="O140" t="n">
        <v>38930.39</v>
      </c>
      <c r="P140" t="n">
        <v>134.91</v>
      </c>
      <c r="Q140" t="n">
        <v>446.27</v>
      </c>
      <c r="R140" t="n">
        <v>34.95</v>
      </c>
      <c r="S140" t="n">
        <v>28.73</v>
      </c>
      <c r="T140" t="n">
        <v>2447.88</v>
      </c>
      <c r="U140" t="n">
        <v>0.82</v>
      </c>
      <c r="V140" t="n">
        <v>0.92</v>
      </c>
      <c r="W140" t="n">
        <v>0.09</v>
      </c>
      <c r="X140" t="n">
        <v>0.13</v>
      </c>
      <c r="Y140" t="n">
        <v>1</v>
      </c>
      <c r="Z140" t="n">
        <v>10</v>
      </c>
    </row>
    <row r="141">
      <c r="A141" t="n">
        <v>78</v>
      </c>
      <c r="B141" t="n">
        <v>140</v>
      </c>
      <c r="C141" t="inlineStr">
        <is>
          <t xml:space="preserve">CONCLUIDO	</t>
        </is>
      </c>
      <c r="D141" t="n">
        <v>8.277200000000001</v>
      </c>
      <c r="E141" t="n">
        <v>12.08</v>
      </c>
      <c r="F141" t="n">
        <v>8.869999999999999</v>
      </c>
      <c r="G141" t="n">
        <v>88.67</v>
      </c>
      <c r="H141" t="n">
        <v>1.16</v>
      </c>
      <c r="I141" t="n">
        <v>6</v>
      </c>
      <c r="J141" t="n">
        <v>314.3</v>
      </c>
      <c r="K141" t="n">
        <v>60.56</v>
      </c>
      <c r="L141" t="n">
        <v>20.5</v>
      </c>
      <c r="M141" t="n">
        <v>4</v>
      </c>
      <c r="N141" t="n">
        <v>93.25</v>
      </c>
      <c r="O141" t="n">
        <v>38998.53</v>
      </c>
      <c r="P141" t="n">
        <v>135.15</v>
      </c>
      <c r="Q141" t="n">
        <v>446.28</v>
      </c>
      <c r="R141" t="n">
        <v>35.41</v>
      </c>
      <c r="S141" t="n">
        <v>28.73</v>
      </c>
      <c r="T141" t="n">
        <v>2679.45</v>
      </c>
      <c r="U141" t="n">
        <v>0.8100000000000001</v>
      </c>
      <c r="V141" t="n">
        <v>0.92</v>
      </c>
      <c r="W141" t="n">
        <v>0.09</v>
      </c>
      <c r="X141" t="n">
        <v>0.15</v>
      </c>
      <c r="Y141" t="n">
        <v>1</v>
      </c>
      <c r="Z141" t="n">
        <v>10</v>
      </c>
    </row>
    <row r="142">
      <c r="A142" t="n">
        <v>79</v>
      </c>
      <c r="B142" t="n">
        <v>140</v>
      </c>
      <c r="C142" t="inlineStr">
        <is>
          <t xml:space="preserve">CONCLUIDO	</t>
        </is>
      </c>
      <c r="D142" t="n">
        <v>8.278499999999999</v>
      </c>
      <c r="E142" t="n">
        <v>12.08</v>
      </c>
      <c r="F142" t="n">
        <v>8.869999999999999</v>
      </c>
      <c r="G142" t="n">
        <v>88.65000000000001</v>
      </c>
      <c r="H142" t="n">
        <v>1.17</v>
      </c>
      <c r="I142" t="n">
        <v>6</v>
      </c>
      <c r="J142" t="n">
        <v>314.86</v>
      </c>
      <c r="K142" t="n">
        <v>60.56</v>
      </c>
      <c r="L142" t="n">
        <v>20.75</v>
      </c>
      <c r="M142" t="n">
        <v>4</v>
      </c>
      <c r="N142" t="n">
        <v>93.55</v>
      </c>
      <c r="O142" t="n">
        <v>39066.8</v>
      </c>
      <c r="P142" t="n">
        <v>135.23</v>
      </c>
      <c r="Q142" t="n">
        <v>446.27</v>
      </c>
      <c r="R142" t="n">
        <v>35.29</v>
      </c>
      <c r="S142" t="n">
        <v>28.73</v>
      </c>
      <c r="T142" t="n">
        <v>2622.22</v>
      </c>
      <c r="U142" t="n">
        <v>0.8100000000000001</v>
      </c>
      <c r="V142" t="n">
        <v>0.92</v>
      </c>
      <c r="W142" t="n">
        <v>0.09</v>
      </c>
      <c r="X142" t="n">
        <v>0.14</v>
      </c>
      <c r="Y142" t="n">
        <v>1</v>
      </c>
      <c r="Z142" t="n">
        <v>10</v>
      </c>
    </row>
    <row r="143">
      <c r="A143" t="n">
        <v>80</v>
      </c>
      <c r="B143" t="n">
        <v>140</v>
      </c>
      <c r="C143" t="inlineStr">
        <is>
          <t xml:space="preserve">CONCLUIDO	</t>
        </is>
      </c>
      <c r="D143" t="n">
        <v>8.2806</v>
      </c>
      <c r="E143" t="n">
        <v>12.08</v>
      </c>
      <c r="F143" t="n">
        <v>8.859999999999999</v>
      </c>
      <c r="G143" t="n">
        <v>88.62</v>
      </c>
      <c r="H143" t="n">
        <v>1.19</v>
      </c>
      <c r="I143" t="n">
        <v>6</v>
      </c>
      <c r="J143" t="n">
        <v>315.41</v>
      </c>
      <c r="K143" t="n">
        <v>60.56</v>
      </c>
      <c r="L143" t="n">
        <v>21</v>
      </c>
      <c r="M143" t="n">
        <v>4</v>
      </c>
      <c r="N143" t="n">
        <v>93.86</v>
      </c>
      <c r="O143" t="n">
        <v>39135.2</v>
      </c>
      <c r="P143" t="n">
        <v>135.04</v>
      </c>
      <c r="Q143" t="n">
        <v>446.27</v>
      </c>
      <c r="R143" t="n">
        <v>35.23</v>
      </c>
      <c r="S143" t="n">
        <v>28.73</v>
      </c>
      <c r="T143" t="n">
        <v>2591.6</v>
      </c>
      <c r="U143" t="n">
        <v>0.82</v>
      </c>
      <c r="V143" t="n">
        <v>0.92</v>
      </c>
      <c r="W143" t="n">
        <v>0.09</v>
      </c>
      <c r="X143" t="n">
        <v>0.14</v>
      </c>
      <c r="Y143" t="n">
        <v>1</v>
      </c>
      <c r="Z143" t="n">
        <v>10</v>
      </c>
    </row>
    <row r="144">
      <c r="A144" t="n">
        <v>81</v>
      </c>
      <c r="B144" t="n">
        <v>140</v>
      </c>
      <c r="C144" t="inlineStr">
        <is>
          <t xml:space="preserve">CONCLUIDO	</t>
        </is>
      </c>
      <c r="D144" t="n">
        <v>8.281599999999999</v>
      </c>
      <c r="E144" t="n">
        <v>12.08</v>
      </c>
      <c r="F144" t="n">
        <v>8.859999999999999</v>
      </c>
      <c r="G144" t="n">
        <v>88.61</v>
      </c>
      <c r="H144" t="n">
        <v>1.2</v>
      </c>
      <c r="I144" t="n">
        <v>6</v>
      </c>
      <c r="J144" t="n">
        <v>315.97</v>
      </c>
      <c r="K144" t="n">
        <v>60.56</v>
      </c>
      <c r="L144" t="n">
        <v>21.25</v>
      </c>
      <c r="M144" t="n">
        <v>4</v>
      </c>
      <c r="N144" t="n">
        <v>94.16</v>
      </c>
      <c r="O144" t="n">
        <v>39203.74</v>
      </c>
      <c r="P144" t="n">
        <v>135.26</v>
      </c>
      <c r="Q144" t="n">
        <v>446.27</v>
      </c>
      <c r="R144" t="n">
        <v>35.2</v>
      </c>
      <c r="S144" t="n">
        <v>28.73</v>
      </c>
      <c r="T144" t="n">
        <v>2573.19</v>
      </c>
      <c r="U144" t="n">
        <v>0.82</v>
      </c>
      <c r="V144" t="n">
        <v>0.92</v>
      </c>
      <c r="W144" t="n">
        <v>0.09</v>
      </c>
      <c r="X144" t="n">
        <v>0.14</v>
      </c>
      <c r="Y144" t="n">
        <v>1</v>
      </c>
      <c r="Z144" t="n">
        <v>10</v>
      </c>
    </row>
    <row r="145">
      <c r="A145" t="n">
        <v>82</v>
      </c>
      <c r="B145" t="n">
        <v>140</v>
      </c>
      <c r="C145" t="inlineStr">
        <is>
          <t xml:space="preserve">CONCLUIDO	</t>
        </is>
      </c>
      <c r="D145" t="n">
        <v>8.281000000000001</v>
      </c>
      <c r="E145" t="n">
        <v>12.08</v>
      </c>
      <c r="F145" t="n">
        <v>8.859999999999999</v>
      </c>
      <c r="G145" t="n">
        <v>88.61</v>
      </c>
      <c r="H145" t="n">
        <v>1.21</v>
      </c>
      <c r="I145" t="n">
        <v>6</v>
      </c>
      <c r="J145" t="n">
        <v>316.53</v>
      </c>
      <c r="K145" t="n">
        <v>60.56</v>
      </c>
      <c r="L145" t="n">
        <v>21.5</v>
      </c>
      <c r="M145" t="n">
        <v>4</v>
      </c>
      <c r="N145" t="n">
        <v>94.47</v>
      </c>
      <c r="O145" t="n">
        <v>39272.42</v>
      </c>
      <c r="P145" t="n">
        <v>134.88</v>
      </c>
      <c r="Q145" t="n">
        <v>446.27</v>
      </c>
      <c r="R145" t="n">
        <v>35.22</v>
      </c>
      <c r="S145" t="n">
        <v>28.73</v>
      </c>
      <c r="T145" t="n">
        <v>2585.86</v>
      </c>
      <c r="U145" t="n">
        <v>0.82</v>
      </c>
      <c r="V145" t="n">
        <v>0.92</v>
      </c>
      <c r="W145" t="n">
        <v>0.09</v>
      </c>
      <c r="X145" t="n">
        <v>0.14</v>
      </c>
      <c r="Y145" t="n">
        <v>1</v>
      </c>
      <c r="Z145" t="n">
        <v>10</v>
      </c>
    </row>
    <row r="146">
      <c r="A146" t="n">
        <v>83</v>
      </c>
      <c r="B146" t="n">
        <v>140</v>
      </c>
      <c r="C146" t="inlineStr">
        <is>
          <t xml:space="preserve">CONCLUIDO	</t>
        </is>
      </c>
      <c r="D146" t="n">
        <v>8.286899999999999</v>
      </c>
      <c r="E146" t="n">
        <v>12.07</v>
      </c>
      <c r="F146" t="n">
        <v>8.85</v>
      </c>
      <c r="G146" t="n">
        <v>88.53</v>
      </c>
      <c r="H146" t="n">
        <v>1.22</v>
      </c>
      <c r="I146" t="n">
        <v>6</v>
      </c>
      <c r="J146" t="n">
        <v>317.08</v>
      </c>
      <c r="K146" t="n">
        <v>60.56</v>
      </c>
      <c r="L146" t="n">
        <v>21.75</v>
      </c>
      <c r="M146" t="n">
        <v>4</v>
      </c>
      <c r="N146" t="n">
        <v>94.78</v>
      </c>
      <c r="O146" t="n">
        <v>39341.24</v>
      </c>
      <c r="P146" t="n">
        <v>134.27</v>
      </c>
      <c r="Q146" t="n">
        <v>446.27</v>
      </c>
      <c r="R146" t="n">
        <v>34.92</v>
      </c>
      <c r="S146" t="n">
        <v>28.73</v>
      </c>
      <c r="T146" t="n">
        <v>2437.1</v>
      </c>
      <c r="U146" t="n">
        <v>0.82</v>
      </c>
      <c r="V146" t="n">
        <v>0.92</v>
      </c>
      <c r="W146" t="n">
        <v>0.09</v>
      </c>
      <c r="X146" t="n">
        <v>0.13</v>
      </c>
      <c r="Y146" t="n">
        <v>1</v>
      </c>
      <c r="Z146" t="n">
        <v>10</v>
      </c>
    </row>
    <row r="147">
      <c r="A147" t="n">
        <v>84</v>
      </c>
      <c r="B147" t="n">
        <v>140</v>
      </c>
      <c r="C147" t="inlineStr">
        <is>
          <t xml:space="preserve">CONCLUIDO	</t>
        </is>
      </c>
      <c r="D147" t="n">
        <v>8.2844</v>
      </c>
      <c r="E147" t="n">
        <v>12.07</v>
      </c>
      <c r="F147" t="n">
        <v>8.859999999999999</v>
      </c>
      <c r="G147" t="n">
        <v>88.56</v>
      </c>
      <c r="H147" t="n">
        <v>1.23</v>
      </c>
      <c r="I147" t="n">
        <v>6</v>
      </c>
      <c r="J147" t="n">
        <v>317.64</v>
      </c>
      <c r="K147" t="n">
        <v>60.56</v>
      </c>
      <c r="L147" t="n">
        <v>22</v>
      </c>
      <c r="M147" t="n">
        <v>4</v>
      </c>
      <c r="N147" t="n">
        <v>95.09</v>
      </c>
      <c r="O147" t="n">
        <v>39410.2</v>
      </c>
      <c r="P147" t="n">
        <v>133.49</v>
      </c>
      <c r="Q147" t="n">
        <v>446.27</v>
      </c>
      <c r="R147" t="n">
        <v>34.96</v>
      </c>
      <c r="S147" t="n">
        <v>28.73</v>
      </c>
      <c r="T147" t="n">
        <v>2456.51</v>
      </c>
      <c r="U147" t="n">
        <v>0.82</v>
      </c>
      <c r="V147" t="n">
        <v>0.92</v>
      </c>
      <c r="W147" t="n">
        <v>0.09</v>
      </c>
      <c r="X147" t="n">
        <v>0.14</v>
      </c>
      <c r="Y147" t="n">
        <v>1</v>
      </c>
      <c r="Z147" t="n">
        <v>10</v>
      </c>
    </row>
    <row r="148">
      <c r="A148" t="n">
        <v>85</v>
      </c>
      <c r="B148" t="n">
        <v>140</v>
      </c>
      <c r="C148" t="inlineStr">
        <is>
          <t xml:space="preserve">CONCLUIDO	</t>
        </is>
      </c>
      <c r="D148" t="n">
        <v>8.3001</v>
      </c>
      <c r="E148" t="n">
        <v>12.05</v>
      </c>
      <c r="F148" t="n">
        <v>8.83</v>
      </c>
      <c r="G148" t="n">
        <v>88.34</v>
      </c>
      <c r="H148" t="n">
        <v>1.25</v>
      </c>
      <c r="I148" t="n">
        <v>6</v>
      </c>
      <c r="J148" t="n">
        <v>318.2</v>
      </c>
      <c r="K148" t="n">
        <v>60.56</v>
      </c>
      <c r="L148" t="n">
        <v>22.25</v>
      </c>
      <c r="M148" t="n">
        <v>4</v>
      </c>
      <c r="N148" t="n">
        <v>95.40000000000001</v>
      </c>
      <c r="O148" t="n">
        <v>39479.3</v>
      </c>
      <c r="P148" t="n">
        <v>132.31</v>
      </c>
      <c r="Q148" t="n">
        <v>446.27</v>
      </c>
      <c r="R148" t="n">
        <v>34.19</v>
      </c>
      <c r="S148" t="n">
        <v>28.73</v>
      </c>
      <c r="T148" t="n">
        <v>2070.65</v>
      </c>
      <c r="U148" t="n">
        <v>0.84</v>
      </c>
      <c r="V148" t="n">
        <v>0.92</v>
      </c>
      <c r="W148" t="n">
        <v>0.09</v>
      </c>
      <c r="X148" t="n">
        <v>0.11</v>
      </c>
      <c r="Y148" t="n">
        <v>1</v>
      </c>
      <c r="Z148" t="n">
        <v>10</v>
      </c>
    </row>
    <row r="149">
      <c r="A149" t="n">
        <v>86</v>
      </c>
      <c r="B149" t="n">
        <v>140</v>
      </c>
      <c r="C149" t="inlineStr">
        <is>
          <t xml:space="preserve">CONCLUIDO	</t>
        </is>
      </c>
      <c r="D149" t="n">
        <v>8.294</v>
      </c>
      <c r="E149" t="n">
        <v>12.06</v>
      </c>
      <c r="F149" t="n">
        <v>8.84</v>
      </c>
      <c r="G149" t="n">
        <v>88.42</v>
      </c>
      <c r="H149" t="n">
        <v>1.26</v>
      </c>
      <c r="I149" t="n">
        <v>6</v>
      </c>
      <c r="J149" t="n">
        <v>318.76</v>
      </c>
      <c r="K149" t="n">
        <v>60.56</v>
      </c>
      <c r="L149" t="n">
        <v>22.5</v>
      </c>
      <c r="M149" t="n">
        <v>4</v>
      </c>
      <c r="N149" t="n">
        <v>95.70999999999999</v>
      </c>
      <c r="O149" t="n">
        <v>39548.54</v>
      </c>
      <c r="P149" t="n">
        <v>131.38</v>
      </c>
      <c r="Q149" t="n">
        <v>446.27</v>
      </c>
      <c r="R149" t="n">
        <v>34.63</v>
      </c>
      <c r="S149" t="n">
        <v>28.73</v>
      </c>
      <c r="T149" t="n">
        <v>2290.17</v>
      </c>
      <c r="U149" t="n">
        <v>0.83</v>
      </c>
      <c r="V149" t="n">
        <v>0.92</v>
      </c>
      <c r="W149" t="n">
        <v>0.09</v>
      </c>
      <c r="X149" t="n">
        <v>0.12</v>
      </c>
      <c r="Y149" t="n">
        <v>1</v>
      </c>
      <c r="Z149" t="n">
        <v>10</v>
      </c>
    </row>
    <row r="150">
      <c r="A150" t="n">
        <v>87</v>
      </c>
      <c r="B150" t="n">
        <v>140</v>
      </c>
      <c r="C150" t="inlineStr">
        <is>
          <t xml:space="preserve">CONCLUIDO	</t>
        </is>
      </c>
      <c r="D150" t="n">
        <v>8.273999999999999</v>
      </c>
      <c r="E150" t="n">
        <v>12.09</v>
      </c>
      <c r="F150" t="n">
        <v>8.869999999999999</v>
      </c>
      <c r="G150" t="n">
        <v>88.72</v>
      </c>
      <c r="H150" t="n">
        <v>1.27</v>
      </c>
      <c r="I150" t="n">
        <v>6</v>
      </c>
      <c r="J150" t="n">
        <v>319.33</v>
      </c>
      <c r="K150" t="n">
        <v>60.56</v>
      </c>
      <c r="L150" t="n">
        <v>22.75</v>
      </c>
      <c r="M150" t="n">
        <v>4</v>
      </c>
      <c r="N150" t="n">
        <v>96.02</v>
      </c>
      <c r="O150" t="n">
        <v>39617.93</v>
      </c>
      <c r="P150" t="n">
        <v>131.28</v>
      </c>
      <c r="Q150" t="n">
        <v>446.28</v>
      </c>
      <c r="R150" t="n">
        <v>35.66</v>
      </c>
      <c r="S150" t="n">
        <v>28.73</v>
      </c>
      <c r="T150" t="n">
        <v>2807.38</v>
      </c>
      <c r="U150" t="n">
        <v>0.8100000000000001</v>
      </c>
      <c r="V150" t="n">
        <v>0.92</v>
      </c>
      <c r="W150" t="n">
        <v>0.09</v>
      </c>
      <c r="X150" t="n">
        <v>0.15</v>
      </c>
      <c r="Y150" t="n">
        <v>1</v>
      </c>
      <c r="Z150" t="n">
        <v>10</v>
      </c>
    </row>
    <row r="151">
      <c r="A151" t="n">
        <v>88</v>
      </c>
      <c r="B151" t="n">
        <v>140</v>
      </c>
      <c r="C151" t="inlineStr">
        <is>
          <t xml:space="preserve">CONCLUIDO	</t>
        </is>
      </c>
      <c r="D151" t="n">
        <v>8.269</v>
      </c>
      <c r="E151" t="n">
        <v>12.09</v>
      </c>
      <c r="F151" t="n">
        <v>8.880000000000001</v>
      </c>
      <c r="G151" t="n">
        <v>88.79000000000001</v>
      </c>
      <c r="H151" t="n">
        <v>1.28</v>
      </c>
      <c r="I151" t="n">
        <v>6</v>
      </c>
      <c r="J151" t="n">
        <v>319.89</v>
      </c>
      <c r="K151" t="n">
        <v>60.56</v>
      </c>
      <c r="L151" t="n">
        <v>23</v>
      </c>
      <c r="M151" t="n">
        <v>4</v>
      </c>
      <c r="N151" t="n">
        <v>96.34</v>
      </c>
      <c r="O151" t="n">
        <v>39687.46</v>
      </c>
      <c r="P151" t="n">
        <v>130.44</v>
      </c>
      <c r="Q151" t="n">
        <v>446.27</v>
      </c>
      <c r="R151" t="n">
        <v>35.85</v>
      </c>
      <c r="S151" t="n">
        <v>28.73</v>
      </c>
      <c r="T151" t="n">
        <v>2899.77</v>
      </c>
      <c r="U151" t="n">
        <v>0.8</v>
      </c>
      <c r="V151" t="n">
        <v>0.92</v>
      </c>
      <c r="W151" t="n">
        <v>0.09</v>
      </c>
      <c r="X151" t="n">
        <v>0.16</v>
      </c>
      <c r="Y151" t="n">
        <v>1</v>
      </c>
      <c r="Z151" t="n">
        <v>10</v>
      </c>
    </row>
    <row r="152">
      <c r="A152" t="n">
        <v>89</v>
      </c>
      <c r="B152" t="n">
        <v>140</v>
      </c>
      <c r="C152" t="inlineStr">
        <is>
          <t xml:space="preserve">CONCLUIDO	</t>
        </is>
      </c>
      <c r="D152" t="n">
        <v>8.3378</v>
      </c>
      <c r="E152" t="n">
        <v>11.99</v>
      </c>
      <c r="F152" t="n">
        <v>8.83</v>
      </c>
      <c r="G152" t="n">
        <v>105.98</v>
      </c>
      <c r="H152" t="n">
        <v>1.29</v>
      </c>
      <c r="I152" t="n">
        <v>5</v>
      </c>
      <c r="J152" t="n">
        <v>320.46</v>
      </c>
      <c r="K152" t="n">
        <v>60.56</v>
      </c>
      <c r="L152" t="n">
        <v>23.25</v>
      </c>
      <c r="M152" t="n">
        <v>3</v>
      </c>
      <c r="N152" t="n">
        <v>96.65000000000001</v>
      </c>
      <c r="O152" t="n">
        <v>39757.13</v>
      </c>
      <c r="P152" t="n">
        <v>129.25</v>
      </c>
      <c r="Q152" t="n">
        <v>446.28</v>
      </c>
      <c r="R152" t="n">
        <v>34.21</v>
      </c>
      <c r="S152" t="n">
        <v>28.73</v>
      </c>
      <c r="T152" t="n">
        <v>2087.35</v>
      </c>
      <c r="U152" t="n">
        <v>0.84</v>
      </c>
      <c r="V152" t="n">
        <v>0.92</v>
      </c>
      <c r="W152" t="n">
        <v>0.09</v>
      </c>
      <c r="X152" t="n">
        <v>0.11</v>
      </c>
      <c r="Y152" t="n">
        <v>1</v>
      </c>
      <c r="Z152" t="n">
        <v>10</v>
      </c>
    </row>
    <row r="153">
      <c r="A153" t="n">
        <v>90</v>
      </c>
      <c r="B153" t="n">
        <v>140</v>
      </c>
      <c r="C153" t="inlineStr">
        <is>
          <t xml:space="preserve">CONCLUIDO	</t>
        </is>
      </c>
      <c r="D153" t="n">
        <v>8.341799999999999</v>
      </c>
      <c r="E153" t="n">
        <v>11.99</v>
      </c>
      <c r="F153" t="n">
        <v>8.83</v>
      </c>
      <c r="G153" t="n">
        <v>105.91</v>
      </c>
      <c r="H153" t="n">
        <v>1.3</v>
      </c>
      <c r="I153" t="n">
        <v>5</v>
      </c>
      <c r="J153" t="n">
        <v>321.02</v>
      </c>
      <c r="K153" t="n">
        <v>60.56</v>
      </c>
      <c r="L153" t="n">
        <v>23.5</v>
      </c>
      <c r="M153" t="n">
        <v>3</v>
      </c>
      <c r="N153" t="n">
        <v>96.97</v>
      </c>
      <c r="O153" t="n">
        <v>39826.95</v>
      </c>
      <c r="P153" t="n">
        <v>129.36</v>
      </c>
      <c r="Q153" t="n">
        <v>446.27</v>
      </c>
      <c r="R153" t="n">
        <v>34.08</v>
      </c>
      <c r="S153" t="n">
        <v>28.73</v>
      </c>
      <c r="T153" t="n">
        <v>2017.57</v>
      </c>
      <c r="U153" t="n">
        <v>0.84</v>
      </c>
      <c r="V153" t="n">
        <v>0.92</v>
      </c>
      <c r="W153" t="n">
        <v>0.09</v>
      </c>
      <c r="X153" t="n">
        <v>0.11</v>
      </c>
      <c r="Y153" t="n">
        <v>1</v>
      </c>
      <c r="Z153" t="n">
        <v>10</v>
      </c>
    </row>
    <row r="154">
      <c r="A154" t="n">
        <v>91</v>
      </c>
      <c r="B154" t="n">
        <v>140</v>
      </c>
      <c r="C154" t="inlineStr">
        <is>
          <t xml:space="preserve">CONCLUIDO	</t>
        </is>
      </c>
      <c r="D154" t="n">
        <v>8.334899999999999</v>
      </c>
      <c r="E154" t="n">
        <v>12</v>
      </c>
      <c r="F154" t="n">
        <v>8.84</v>
      </c>
      <c r="G154" t="n">
        <v>106.03</v>
      </c>
      <c r="H154" t="n">
        <v>1.32</v>
      </c>
      <c r="I154" t="n">
        <v>5</v>
      </c>
      <c r="J154" t="n">
        <v>321.59</v>
      </c>
      <c r="K154" t="n">
        <v>60.56</v>
      </c>
      <c r="L154" t="n">
        <v>23.75</v>
      </c>
      <c r="M154" t="n">
        <v>3</v>
      </c>
      <c r="N154" t="n">
        <v>97.28</v>
      </c>
      <c r="O154" t="n">
        <v>39896.91</v>
      </c>
      <c r="P154" t="n">
        <v>129.55</v>
      </c>
      <c r="Q154" t="n">
        <v>446.27</v>
      </c>
      <c r="R154" t="n">
        <v>34.4</v>
      </c>
      <c r="S154" t="n">
        <v>28.73</v>
      </c>
      <c r="T154" t="n">
        <v>2179.04</v>
      </c>
      <c r="U154" t="n">
        <v>0.84</v>
      </c>
      <c r="V154" t="n">
        <v>0.92</v>
      </c>
      <c r="W154" t="n">
        <v>0.09</v>
      </c>
      <c r="X154" t="n">
        <v>0.12</v>
      </c>
      <c r="Y154" t="n">
        <v>1</v>
      </c>
      <c r="Z154" t="n">
        <v>10</v>
      </c>
    </row>
    <row r="155">
      <c r="A155" t="n">
        <v>92</v>
      </c>
      <c r="B155" t="n">
        <v>140</v>
      </c>
      <c r="C155" t="inlineStr">
        <is>
          <t xml:space="preserve">CONCLUIDO	</t>
        </is>
      </c>
      <c r="D155" t="n">
        <v>8.3378</v>
      </c>
      <c r="E155" t="n">
        <v>11.99</v>
      </c>
      <c r="F155" t="n">
        <v>8.83</v>
      </c>
      <c r="G155" t="n">
        <v>105.98</v>
      </c>
      <c r="H155" t="n">
        <v>1.33</v>
      </c>
      <c r="I155" t="n">
        <v>5</v>
      </c>
      <c r="J155" t="n">
        <v>322.16</v>
      </c>
      <c r="K155" t="n">
        <v>60.56</v>
      </c>
      <c r="L155" t="n">
        <v>24</v>
      </c>
      <c r="M155" t="n">
        <v>3</v>
      </c>
      <c r="N155" t="n">
        <v>97.59999999999999</v>
      </c>
      <c r="O155" t="n">
        <v>39967.02</v>
      </c>
      <c r="P155" t="n">
        <v>129.33</v>
      </c>
      <c r="Q155" t="n">
        <v>446.3</v>
      </c>
      <c r="R155" t="n">
        <v>34.19</v>
      </c>
      <c r="S155" t="n">
        <v>28.73</v>
      </c>
      <c r="T155" t="n">
        <v>2077.34</v>
      </c>
      <c r="U155" t="n">
        <v>0.84</v>
      </c>
      <c r="V155" t="n">
        <v>0.92</v>
      </c>
      <c r="W155" t="n">
        <v>0.09</v>
      </c>
      <c r="X155" t="n">
        <v>0.11</v>
      </c>
      <c r="Y155" t="n">
        <v>1</v>
      </c>
      <c r="Z155" t="n">
        <v>10</v>
      </c>
    </row>
    <row r="156">
      <c r="A156" t="n">
        <v>93</v>
      </c>
      <c r="B156" t="n">
        <v>140</v>
      </c>
      <c r="C156" t="inlineStr">
        <is>
          <t xml:space="preserve">CONCLUIDO	</t>
        </is>
      </c>
      <c r="D156" t="n">
        <v>8.343400000000001</v>
      </c>
      <c r="E156" t="n">
        <v>11.99</v>
      </c>
      <c r="F156" t="n">
        <v>8.82</v>
      </c>
      <c r="G156" t="n">
        <v>105.88</v>
      </c>
      <c r="H156" t="n">
        <v>1.34</v>
      </c>
      <c r="I156" t="n">
        <v>5</v>
      </c>
      <c r="J156" t="n">
        <v>322.73</v>
      </c>
      <c r="K156" t="n">
        <v>60.56</v>
      </c>
      <c r="L156" t="n">
        <v>24.25</v>
      </c>
      <c r="M156" t="n">
        <v>3</v>
      </c>
      <c r="N156" t="n">
        <v>97.92</v>
      </c>
      <c r="O156" t="n">
        <v>40037.28</v>
      </c>
      <c r="P156" t="n">
        <v>129.52</v>
      </c>
      <c r="Q156" t="n">
        <v>446.32</v>
      </c>
      <c r="R156" t="n">
        <v>33.91</v>
      </c>
      <c r="S156" t="n">
        <v>28.73</v>
      </c>
      <c r="T156" t="n">
        <v>1936.75</v>
      </c>
      <c r="U156" t="n">
        <v>0.85</v>
      </c>
      <c r="V156" t="n">
        <v>0.92</v>
      </c>
      <c r="W156" t="n">
        <v>0.09</v>
      </c>
      <c r="X156" t="n">
        <v>0.1</v>
      </c>
      <c r="Y156" t="n">
        <v>1</v>
      </c>
      <c r="Z156" t="n">
        <v>10</v>
      </c>
    </row>
    <row r="157">
      <c r="A157" t="n">
        <v>94</v>
      </c>
      <c r="B157" t="n">
        <v>140</v>
      </c>
      <c r="C157" t="inlineStr">
        <is>
          <t xml:space="preserve">CONCLUIDO	</t>
        </is>
      </c>
      <c r="D157" t="n">
        <v>8.3424</v>
      </c>
      <c r="E157" t="n">
        <v>11.99</v>
      </c>
      <c r="F157" t="n">
        <v>8.82</v>
      </c>
      <c r="G157" t="n">
        <v>105.9</v>
      </c>
      <c r="H157" t="n">
        <v>1.35</v>
      </c>
      <c r="I157" t="n">
        <v>5</v>
      </c>
      <c r="J157" t="n">
        <v>323.3</v>
      </c>
      <c r="K157" t="n">
        <v>60.56</v>
      </c>
      <c r="L157" t="n">
        <v>24.5</v>
      </c>
      <c r="M157" t="n">
        <v>3</v>
      </c>
      <c r="N157" t="n">
        <v>98.23999999999999</v>
      </c>
      <c r="O157" t="n">
        <v>40107.81</v>
      </c>
      <c r="P157" t="n">
        <v>129.88</v>
      </c>
      <c r="Q157" t="n">
        <v>446.27</v>
      </c>
      <c r="R157" t="n">
        <v>34.03</v>
      </c>
      <c r="S157" t="n">
        <v>28.73</v>
      </c>
      <c r="T157" t="n">
        <v>1995.02</v>
      </c>
      <c r="U157" t="n">
        <v>0.84</v>
      </c>
      <c r="V157" t="n">
        <v>0.92</v>
      </c>
      <c r="W157" t="n">
        <v>0.09</v>
      </c>
      <c r="X157" t="n">
        <v>0.1</v>
      </c>
      <c r="Y157" t="n">
        <v>1</v>
      </c>
      <c r="Z157" t="n">
        <v>10</v>
      </c>
    </row>
    <row r="158">
      <c r="A158" t="n">
        <v>95</v>
      </c>
      <c r="B158" t="n">
        <v>140</v>
      </c>
      <c r="C158" t="inlineStr">
        <is>
          <t xml:space="preserve">CONCLUIDO	</t>
        </is>
      </c>
      <c r="D158" t="n">
        <v>8.339499999999999</v>
      </c>
      <c r="E158" t="n">
        <v>11.99</v>
      </c>
      <c r="F158" t="n">
        <v>8.83</v>
      </c>
      <c r="G158" t="n">
        <v>105.95</v>
      </c>
      <c r="H158" t="n">
        <v>1.36</v>
      </c>
      <c r="I158" t="n">
        <v>5</v>
      </c>
      <c r="J158" t="n">
        <v>323.87</v>
      </c>
      <c r="K158" t="n">
        <v>60.56</v>
      </c>
      <c r="L158" t="n">
        <v>24.75</v>
      </c>
      <c r="M158" t="n">
        <v>3</v>
      </c>
      <c r="N158" t="n">
        <v>98.56999999999999</v>
      </c>
      <c r="O158" t="n">
        <v>40178.37</v>
      </c>
      <c r="P158" t="n">
        <v>129.95</v>
      </c>
      <c r="Q158" t="n">
        <v>446.27</v>
      </c>
      <c r="R158" t="n">
        <v>34.1</v>
      </c>
      <c r="S158" t="n">
        <v>28.73</v>
      </c>
      <c r="T158" t="n">
        <v>2032.02</v>
      </c>
      <c r="U158" t="n">
        <v>0.84</v>
      </c>
      <c r="V158" t="n">
        <v>0.92</v>
      </c>
      <c r="W158" t="n">
        <v>0.09</v>
      </c>
      <c r="X158" t="n">
        <v>0.11</v>
      </c>
      <c r="Y158" t="n">
        <v>1</v>
      </c>
      <c r="Z158" t="n">
        <v>10</v>
      </c>
    </row>
    <row r="159">
      <c r="A159" t="n">
        <v>96</v>
      </c>
      <c r="B159" t="n">
        <v>140</v>
      </c>
      <c r="C159" t="inlineStr">
        <is>
          <t xml:space="preserve">CONCLUIDO	</t>
        </is>
      </c>
      <c r="D159" t="n">
        <v>8.3453</v>
      </c>
      <c r="E159" t="n">
        <v>11.98</v>
      </c>
      <c r="F159" t="n">
        <v>8.82</v>
      </c>
      <c r="G159" t="n">
        <v>105.85</v>
      </c>
      <c r="H159" t="n">
        <v>1.37</v>
      </c>
      <c r="I159" t="n">
        <v>5</v>
      </c>
      <c r="J159" t="n">
        <v>324.44</v>
      </c>
      <c r="K159" t="n">
        <v>60.56</v>
      </c>
      <c r="L159" t="n">
        <v>25</v>
      </c>
      <c r="M159" t="n">
        <v>3</v>
      </c>
      <c r="N159" t="n">
        <v>98.89</v>
      </c>
      <c r="O159" t="n">
        <v>40249.08</v>
      </c>
      <c r="P159" t="n">
        <v>130.01</v>
      </c>
      <c r="Q159" t="n">
        <v>446.3</v>
      </c>
      <c r="R159" t="n">
        <v>33.76</v>
      </c>
      <c r="S159" t="n">
        <v>28.73</v>
      </c>
      <c r="T159" t="n">
        <v>1858.02</v>
      </c>
      <c r="U159" t="n">
        <v>0.85</v>
      </c>
      <c r="V159" t="n">
        <v>0.92</v>
      </c>
      <c r="W159" t="n">
        <v>0.09</v>
      </c>
      <c r="X159" t="n">
        <v>0.1</v>
      </c>
      <c r="Y159" t="n">
        <v>1</v>
      </c>
      <c r="Z159" t="n">
        <v>10</v>
      </c>
    </row>
    <row r="160">
      <c r="A160" t="n">
        <v>97</v>
      </c>
      <c r="B160" t="n">
        <v>140</v>
      </c>
      <c r="C160" t="inlineStr">
        <is>
          <t xml:space="preserve">CONCLUIDO	</t>
        </is>
      </c>
      <c r="D160" t="n">
        <v>8.355399999999999</v>
      </c>
      <c r="E160" t="n">
        <v>11.97</v>
      </c>
      <c r="F160" t="n">
        <v>8.81</v>
      </c>
      <c r="G160" t="n">
        <v>105.67</v>
      </c>
      <c r="H160" t="n">
        <v>1.38</v>
      </c>
      <c r="I160" t="n">
        <v>5</v>
      </c>
      <c r="J160" t="n">
        <v>325.02</v>
      </c>
      <c r="K160" t="n">
        <v>60.56</v>
      </c>
      <c r="L160" t="n">
        <v>25.25</v>
      </c>
      <c r="M160" t="n">
        <v>3</v>
      </c>
      <c r="N160" t="n">
        <v>99.20999999999999</v>
      </c>
      <c r="O160" t="n">
        <v>40319.95</v>
      </c>
      <c r="P160" t="n">
        <v>129.89</v>
      </c>
      <c r="Q160" t="n">
        <v>446.27</v>
      </c>
      <c r="R160" t="n">
        <v>33.29</v>
      </c>
      <c r="S160" t="n">
        <v>28.73</v>
      </c>
      <c r="T160" t="n">
        <v>1623.63</v>
      </c>
      <c r="U160" t="n">
        <v>0.86</v>
      </c>
      <c r="V160" t="n">
        <v>0.92</v>
      </c>
      <c r="W160" t="n">
        <v>0.09</v>
      </c>
      <c r="X160" t="n">
        <v>0.09</v>
      </c>
      <c r="Y160" t="n">
        <v>1</v>
      </c>
      <c r="Z160" t="n">
        <v>10</v>
      </c>
    </row>
    <row r="161">
      <c r="A161" t="n">
        <v>98</v>
      </c>
      <c r="B161" t="n">
        <v>140</v>
      </c>
      <c r="C161" t="inlineStr">
        <is>
          <t xml:space="preserve">CONCLUIDO	</t>
        </is>
      </c>
      <c r="D161" t="n">
        <v>8.353999999999999</v>
      </c>
      <c r="E161" t="n">
        <v>11.97</v>
      </c>
      <c r="F161" t="n">
        <v>8.81</v>
      </c>
      <c r="G161" t="n">
        <v>105.7</v>
      </c>
      <c r="H161" t="n">
        <v>1.4</v>
      </c>
      <c r="I161" t="n">
        <v>5</v>
      </c>
      <c r="J161" t="n">
        <v>325.59</v>
      </c>
      <c r="K161" t="n">
        <v>60.56</v>
      </c>
      <c r="L161" t="n">
        <v>25.5</v>
      </c>
      <c r="M161" t="n">
        <v>3</v>
      </c>
      <c r="N161" t="n">
        <v>99.54000000000001</v>
      </c>
      <c r="O161" t="n">
        <v>40390.96</v>
      </c>
      <c r="P161" t="n">
        <v>130.04</v>
      </c>
      <c r="Q161" t="n">
        <v>446.27</v>
      </c>
      <c r="R161" t="n">
        <v>33.44</v>
      </c>
      <c r="S161" t="n">
        <v>28.73</v>
      </c>
      <c r="T161" t="n">
        <v>1702.06</v>
      </c>
      <c r="U161" t="n">
        <v>0.86</v>
      </c>
      <c r="V161" t="n">
        <v>0.92</v>
      </c>
      <c r="W161" t="n">
        <v>0.09</v>
      </c>
      <c r="X161" t="n">
        <v>0.09</v>
      </c>
      <c r="Y161" t="n">
        <v>1</v>
      </c>
      <c r="Z161" t="n">
        <v>10</v>
      </c>
    </row>
    <row r="162">
      <c r="A162" t="n">
        <v>99</v>
      </c>
      <c r="B162" t="n">
        <v>140</v>
      </c>
      <c r="C162" t="inlineStr">
        <is>
          <t xml:space="preserve">CONCLUIDO	</t>
        </is>
      </c>
      <c r="D162" t="n">
        <v>8.3445</v>
      </c>
      <c r="E162" t="n">
        <v>11.98</v>
      </c>
      <c r="F162" t="n">
        <v>8.82</v>
      </c>
      <c r="G162" t="n">
        <v>105.86</v>
      </c>
      <c r="H162" t="n">
        <v>1.41</v>
      </c>
      <c r="I162" t="n">
        <v>5</v>
      </c>
      <c r="J162" t="n">
        <v>326.17</v>
      </c>
      <c r="K162" t="n">
        <v>60.56</v>
      </c>
      <c r="L162" t="n">
        <v>25.75</v>
      </c>
      <c r="M162" t="n">
        <v>3</v>
      </c>
      <c r="N162" t="n">
        <v>99.87</v>
      </c>
      <c r="O162" t="n">
        <v>40462.13</v>
      </c>
      <c r="P162" t="n">
        <v>130.16</v>
      </c>
      <c r="Q162" t="n">
        <v>446.27</v>
      </c>
      <c r="R162" t="n">
        <v>33.97</v>
      </c>
      <c r="S162" t="n">
        <v>28.73</v>
      </c>
      <c r="T162" t="n">
        <v>1965.03</v>
      </c>
      <c r="U162" t="n">
        <v>0.85</v>
      </c>
      <c r="V162" t="n">
        <v>0.92</v>
      </c>
      <c r="W162" t="n">
        <v>0.09</v>
      </c>
      <c r="X162" t="n">
        <v>0.1</v>
      </c>
      <c r="Y162" t="n">
        <v>1</v>
      </c>
      <c r="Z162" t="n">
        <v>10</v>
      </c>
    </row>
    <row r="163">
      <c r="A163" t="n">
        <v>100</v>
      </c>
      <c r="B163" t="n">
        <v>140</v>
      </c>
      <c r="C163" t="inlineStr">
        <is>
          <t xml:space="preserve">CONCLUIDO	</t>
        </is>
      </c>
      <c r="D163" t="n">
        <v>8.3302</v>
      </c>
      <c r="E163" t="n">
        <v>12</v>
      </c>
      <c r="F163" t="n">
        <v>8.84</v>
      </c>
      <c r="G163" t="n">
        <v>106.11</v>
      </c>
      <c r="H163" t="n">
        <v>1.42</v>
      </c>
      <c r="I163" t="n">
        <v>5</v>
      </c>
      <c r="J163" t="n">
        <v>326.75</v>
      </c>
      <c r="K163" t="n">
        <v>60.56</v>
      </c>
      <c r="L163" t="n">
        <v>26</v>
      </c>
      <c r="M163" t="n">
        <v>3</v>
      </c>
      <c r="N163" t="n">
        <v>100.2</v>
      </c>
      <c r="O163" t="n">
        <v>40533.46</v>
      </c>
      <c r="P163" t="n">
        <v>130.55</v>
      </c>
      <c r="Q163" t="n">
        <v>446.27</v>
      </c>
      <c r="R163" t="n">
        <v>34.7</v>
      </c>
      <c r="S163" t="n">
        <v>28.73</v>
      </c>
      <c r="T163" t="n">
        <v>2330.77</v>
      </c>
      <c r="U163" t="n">
        <v>0.83</v>
      </c>
      <c r="V163" t="n">
        <v>0.92</v>
      </c>
      <c r="W163" t="n">
        <v>0.09</v>
      </c>
      <c r="X163" t="n">
        <v>0.12</v>
      </c>
      <c r="Y163" t="n">
        <v>1</v>
      </c>
      <c r="Z163" t="n">
        <v>10</v>
      </c>
    </row>
    <row r="164">
      <c r="A164" t="n">
        <v>101</v>
      </c>
      <c r="B164" t="n">
        <v>140</v>
      </c>
      <c r="C164" t="inlineStr">
        <is>
          <t xml:space="preserve">CONCLUIDO	</t>
        </is>
      </c>
      <c r="D164" t="n">
        <v>8.3262</v>
      </c>
      <c r="E164" t="n">
        <v>12.01</v>
      </c>
      <c r="F164" t="n">
        <v>8.85</v>
      </c>
      <c r="G164" t="n">
        <v>106.18</v>
      </c>
      <c r="H164" t="n">
        <v>1.43</v>
      </c>
      <c r="I164" t="n">
        <v>5</v>
      </c>
      <c r="J164" t="n">
        <v>327.33</v>
      </c>
      <c r="K164" t="n">
        <v>60.56</v>
      </c>
      <c r="L164" t="n">
        <v>26.25</v>
      </c>
      <c r="M164" t="n">
        <v>3</v>
      </c>
      <c r="N164" t="n">
        <v>100.52</v>
      </c>
      <c r="O164" t="n">
        <v>40604.94</v>
      </c>
      <c r="P164" t="n">
        <v>130.44</v>
      </c>
      <c r="Q164" t="n">
        <v>446.28</v>
      </c>
      <c r="R164" t="n">
        <v>34.81</v>
      </c>
      <c r="S164" t="n">
        <v>28.73</v>
      </c>
      <c r="T164" t="n">
        <v>2387.16</v>
      </c>
      <c r="U164" t="n">
        <v>0.83</v>
      </c>
      <c r="V164" t="n">
        <v>0.92</v>
      </c>
      <c r="W164" t="n">
        <v>0.09</v>
      </c>
      <c r="X164" t="n">
        <v>0.13</v>
      </c>
      <c r="Y164" t="n">
        <v>1</v>
      </c>
      <c r="Z164" t="n">
        <v>10</v>
      </c>
    </row>
    <row r="165">
      <c r="A165" t="n">
        <v>102</v>
      </c>
      <c r="B165" t="n">
        <v>140</v>
      </c>
      <c r="C165" t="inlineStr">
        <is>
          <t xml:space="preserve">CONCLUIDO	</t>
        </is>
      </c>
      <c r="D165" t="n">
        <v>8.3347</v>
      </c>
      <c r="E165" t="n">
        <v>12</v>
      </c>
      <c r="F165" t="n">
        <v>8.84</v>
      </c>
      <c r="G165" t="n">
        <v>106.03</v>
      </c>
      <c r="H165" t="n">
        <v>1.44</v>
      </c>
      <c r="I165" t="n">
        <v>5</v>
      </c>
      <c r="J165" t="n">
        <v>327.91</v>
      </c>
      <c r="K165" t="n">
        <v>60.56</v>
      </c>
      <c r="L165" t="n">
        <v>26.5</v>
      </c>
      <c r="M165" t="n">
        <v>3</v>
      </c>
      <c r="N165" t="n">
        <v>100.86</v>
      </c>
      <c r="O165" t="n">
        <v>40676.58</v>
      </c>
      <c r="P165" t="n">
        <v>129.54</v>
      </c>
      <c r="Q165" t="n">
        <v>446.27</v>
      </c>
      <c r="R165" t="n">
        <v>34.43</v>
      </c>
      <c r="S165" t="n">
        <v>28.73</v>
      </c>
      <c r="T165" t="n">
        <v>2197.2</v>
      </c>
      <c r="U165" t="n">
        <v>0.83</v>
      </c>
      <c r="V165" t="n">
        <v>0.92</v>
      </c>
      <c r="W165" t="n">
        <v>0.09</v>
      </c>
      <c r="X165" t="n">
        <v>0.12</v>
      </c>
      <c r="Y165" t="n">
        <v>1</v>
      </c>
      <c r="Z165" t="n">
        <v>10</v>
      </c>
    </row>
    <row r="166">
      <c r="A166" t="n">
        <v>103</v>
      </c>
      <c r="B166" t="n">
        <v>140</v>
      </c>
      <c r="C166" t="inlineStr">
        <is>
          <t xml:space="preserve">CONCLUIDO	</t>
        </is>
      </c>
      <c r="D166" t="n">
        <v>8.333500000000001</v>
      </c>
      <c r="E166" t="n">
        <v>12</v>
      </c>
      <c r="F166" t="n">
        <v>8.84</v>
      </c>
      <c r="G166" t="n">
        <v>106.05</v>
      </c>
      <c r="H166" t="n">
        <v>1.45</v>
      </c>
      <c r="I166" t="n">
        <v>5</v>
      </c>
      <c r="J166" t="n">
        <v>328.49</v>
      </c>
      <c r="K166" t="n">
        <v>60.56</v>
      </c>
      <c r="L166" t="n">
        <v>26.75</v>
      </c>
      <c r="M166" t="n">
        <v>3</v>
      </c>
      <c r="N166" t="n">
        <v>101.19</v>
      </c>
      <c r="O166" t="n">
        <v>40748.37</v>
      </c>
      <c r="P166" t="n">
        <v>129.08</v>
      </c>
      <c r="Q166" t="n">
        <v>446.27</v>
      </c>
      <c r="R166" t="n">
        <v>34.45</v>
      </c>
      <c r="S166" t="n">
        <v>28.73</v>
      </c>
      <c r="T166" t="n">
        <v>2206.61</v>
      </c>
      <c r="U166" t="n">
        <v>0.83</v>
      </c>
      <c r="V166" t="n">
        <v>0.92</v>
      </c>
      <c r="W166" t="n">
        <v>0.09</v>
      </c>
      <c r="X166" t="n">
        <v>0.12</v>
      </c>
      <c r="Y166" t="n">
        <v>1</v>
      </c>
      <c r="Z166" t="n">
        <v>10</v>
      </c>
    </row>
    <row r="167">
      <c r="A167" t="n">
        <v>104</v>
      </c>
      <c r="B167" t="n">
        <v>140</v>
      </c>
      <c r="C167" t="inlineStr">
        <is>
          <t xml:space="preserve">CONCLUIDO	</t>
        </is>
      </c>
      <c r="D167" t="n">
        <v>8.334899999999999</v>
      </c>
      <c r="E167" t="n">
        <v>12</v>
      </c>
      <c r="F167" t="n">
        <v>8.84</v>
      </c>
      <c r="G167" t="n">
        <v>106.03</v>
      </c>
      <c r="H167" t="n">
        <v>1.46</v>
      </c>
      <c r="I167" t="n">
        <v>5</v>
      </c>
      <c r="J167" t="n">
        <v>329.08</v>
      </c>
      <c r="K167" t="n">
        <v>60.56</v>
      </c>
      <c r="L167" t="n">
        <v>27</v>
      </c>
      <c r="M167" t="n">
        <v>3</v>
      </c>
      <c r="N167" t="n">
        <v>101.52</v>
      </c>
      <c r="O167" t="n">
        <v>40820.32</v>
      </c>
      <c r="P167" t="n">
        <v>128.56</v>
      </c>
      <c r="Q167" t="n">
        <v>446.31</v>
      </c>
      <c r="R167" t="n">
        <v>34.36</v>
      </c>
      <c r="S167" t="n">
        <v>28.73</v>
      </c>
      <c r="T167" t="n">
        <v>2160</v>
      </c>
      <c r="U167" t="n">
        <v>0.84</v>
      </c>
      <c r="V167" t="n">
        <v>0.92</v>
      </c>
      <c r="W167" t="n">
        <v>0.09</v>
      </c>
      <c r="X167" t="n">
        <v>0.11</v>
      </c>
      <c r="Y167" t="n">
        <v>1</v>
      </c>
      <c r="Z167" t="n">
        <v>10</v>
      </c>
    </row>
    <row r="168">
      <c r="A168" t="n">
        <v>105</v>
      </c>
      <c r="B168" t="n">
        <v>140</v>
      </c>
      <c r="C168" t="inlineStr">
        <is>
          <t xml:space="preserve">CONCLUIDO	</t>
        </is>
      </c>
      <c r="D168" t="n">
        <v>8.3376</v>
      </c>
      <c r="E168" t="n">
        <v>11.99</v>
      </c>
      <c r="F168" t="n">
        <v>8.83</v>
      </c>
      <c r="G168" t="n">
        <v>105.98</v>
      </c>
      <c r="H168" t="n">
        <v>1.47</v>
      </c>
      <c r="I168" t="n">
        <v>5</v>
      </c>
      <c r="J168" t="n">
        <v>329.66</v>
      </c>
      <c r="K168" t="n">
        <v>60.56</v>
      </c>
      <c r="L168" t="n">
        <v>27.25</v>
      </c>
      <c r="M168" t="n">
        <v>2</v>
      </c>
      <c r="N168" t="n">
        <v>101.86</v>
      </c>
      <c r="O168" t="n">
        <v>40892.44</v>
      </c>
      <c r="P168" t="n">
        <v>128.23</v>
      </c>
      <c r="Q168" t="n">
        <v>446.27</v>
      </c>
      <c r="R168" t="n">
        <v>34.16</v>
      </c>
      <c r="S168" t="n">
        <v>28.73</v>
      </c>
      <c r="T168" t="n">
        <v>2058.94</v>
      </c>
      <c r="U168" t="n">
        <v>0.84</v>
      </c>
      <c r="V168" t="n">
        <v>0.92</v>
      </c>
      <c r="W168" t="n">
        <v>0.09</v>
      </c>
      <c r="X168" t="n">
        <v>0.11</v>
      </c>
      <c r="Y168" t="n">
        <v>1</v>
      </c>
      <c r="Z168" t="n">
        <v>10</v>
      </c>
    </row>
    <row r="169">
      <c r="A169" t="n">
        <v>106</v>
      </c>
      <c r="B169" t="n">
        <v>140</v>
      </c>
      <c r="C169" t="inlineStr">
        <is>
          <t xml:space="preserve">CONCLUIDO	</t>
        </is>
      </c>
      <c r="D169" t="n">
        <v>8.337</v>
      </c>
      <c r="E169" t="n">
        <v>11.99</v>
      </c>
      <c r="F169" t="n">
        <v>8.83</v>
      </c>
      <c r="G169" t="n">
        <v>105.99</v>
      </c>
      <c r="H169" t="n">
        <v>1.48</v>
      </c>
      <c r="I169" t="n">
        <v>5</v>
      </c>
      <c r="J169" t="n">
        <v>330.25</v>
      </c>
      <c r="K169" t="n">
        <v>60.56</v>
      </c>
      <c r="L169" t="n">
        <v>27.5</v>
      </c>
      <c r="M169" t="n">
        <v>2</v>
      </c>
      <c r="N169" t="n">
        <v>102.19</v>
      </c>
      <c r="O169" t="n">
        <v>40964.71</v>
      </c>
      <c r="P169" t="n">
        <v>128.14</v>
      </c>
      <c r="Q169" t="n">
        <v>446.27</v>
      </c>
      <c r="R169" t="n">
        <v>34.26</v>
      </c>
      <c r="S169" t="n">
        <v>28.73</v>
      </c>
      <c r="T169" t="n">
        <v>2111.04</v>
      </c>
      <c r="U169" t="n">
        <v>0.84</v>
      </c>
      <c r="V169" t="n">
        <v>0.92</v>
      </c>
      <c r="W169" t="n">
        <v>0.09</v>
      </c>
      <c r="X169" t="n">
        <v>0.11</v>
      </c>
      <c r="Y169" t="n">
        <v>1</v>
      </c>
      <c r="Z169" t="n">
        <v>10</v>
      </c>
    </row>
    <row r="170">
      <c r="A170" t="n">
        <v>107</v>
      </c>
      <c r="B170" t="n">
        <v>140</v>
      </c>
      <c r="C170" t="inlineStr">
        <is>
          <t xml:space="preserve">CONCLUIDO	</t>
        </is>
      </c>
      <c r="D170" t="n">
        <v>8.3316</v>
      </c>
      <c r="E170" t="n">
        <v>12</v>
      </c>
      <c r="F170" t="n">
        <v>8.84</v>
      </c>
      <c r="G170" t="n">
        <v>106.08</v>
      </c>
      <c r="H170" t="n">
        <v>1.49</v>
      </c>
      <c r="I170" t="n">
        <v>5</v>
      </c>
      <c r="J170" t="n">
        <v>330.83</v>
      </c>
      <c r="K170" t="n">
        <v>60.56</v>
      </c>
      <c r="L170" t="n">
        <v>27.75</v>
      </c>
      <c r="M170" t="n">
        <v>2</v>
      </c>
      <c r="N170" t="n">
        <v>102.53</v>
      </c>
      <c r="O170" t="n">
        <v>41037.15</v>
      </c>
      <c r="P170" t="n">
        <v>127.93</v>
      </c>
      <c r="Q170" t="n">
        <v>446.27</v>
      </c>
      <c r="R170" t="n">
        <v>34.51</v>
      </c>
      <c r="S170" t="n">
        <v>28.73</v>
      </c>
      <c r="T170" t="n">
        <v>2237.11</v>
      </c>
      <c r="U170" t="n">
        <v>0.83</v>
      </c>
      <c r="V170" t="n">
        <v>0.92</v>
      </c>
      <c r="W170" t="n">
        <v>0.09</v>
      </c>
      <c r="X170" t="n">
        <v>0.12</v>
      </c>
      <c r="Y170" t="n">
        <v>1</v>
      </c>
      <c r="Z170" t="n">
        <v>10</v>
      </c>
    </row>
    <row r="171">
      <c r="A171" t="n">
        <v>108</v>
      </c>
      <c r="B171" t="n">
        <v>140</v>
      </c>
      <c r="C171" t="inlineStr">
        <is>
          <t xml:space="preserve">CONCLUIDO	</t>
        </is>
      </c>
      <c r="D171" t="n">
        <v>8.327199999999999</v>
      </c>
      <c r="E171" t="n">
        <v>12.01</v>
      </c>
      <c r="F171" t="n">
        <v>8.85</v>
      </c>
      <c r="G171" t="n">
        <v>106.16</v>
      </c>
      <c r="H171" t="n">
        <v>1.51</v>
      </c>
      <c r="I171" t="n">
        <v>5</v>
      </c>
      <c r="J171" t="n">
        <v>331.42</v>
      </c>
      <c r="K171" t="n">
        <v>60.56</v>
      </c>
      <c r="L171" t="n">
        <v>28</v>
      </c>
      <c r="M171" t="n">
        <v>2</v>
      </c>
      <c r="N171" t="n">
        <v>102.87</v>
      </c>
      <c r="O171" t="n">
        <v>41109.75</v>
      </c>
      <c r="P171" t="n">
        <v>127.74</v>
      </c>
      <c r="Q171" t="n">
        <v>446.27</v>
      </c>
      <c r="R171" t="n">
        <v>34.7</v>
      </c>
      <c r="S171" t="n">
        <v>28.73</v>
      </c>
      <c r="T171" t="n">
        <v>2331.77</v>
      </c>
      <c r="U171" t="n">
        <v>0.83</v>
      </c>
      <c r="V171" t="n">
        <v>0.92</v>
      </c>
      <c r="W171" t="n">
        <v>0.09</v>
      </c>
      <c r="X171" t="n">
        <v>0.13</v>
      </c>
      <c r="Y171" t="n">
        <v>1</v>
      </c>
      <c r="Z171" t="n">
        <v>10</v>
      </c>
    </row>
    <row r="172">
      <c r="A172" t="n">
        <v>109</v>
      </c>
      <c r="B172" t="n">
        <v>140</v>
      </c>
      <c r="C172" t="inlineStr">
        <is>
          <t xml:space="preserve">CONCLUIDO	</t>
        </is>
      </c>
      <c r="D172" t="n">
        <v>8.3245</v>
      </c>
      <c r="E172" t="n">
        <v>12.01</v>
      </c>
      <c r="F172" t="n">
        <v>8.85</v>
      </c>
      <c r="G172" t="n">
        <v>106.21</v>
      </c>
      <c r="H172" t="n">
        <v>1.52</v>
      </c>
      <c r="I172" t="n">
        <v>5</v>
      </c>
      <c r="J172" t="n">
        <v>332.01</v>
      </c>
      <c r="K172" t="n">
        <v>60.56</v>
      </c>
      <c r="L172" t="n">
        <v>28.25</v>
      </c>
      <c r="M172" t="n">
        <v>1</v>
      </c>
      <c r="N172" t="n">
        <v>103.21</v>
      </c>
      <c r="O172" t="n">
        <v>41182.52</v>
      </c>
      <c r="P172" t="n">
        <v>127.66</v>
      </c>
      <c r="Q172" t="n">
        <v>446.27</v>
      </c>
      <c r="R172" t="n">
        <v>34.77</v>
      </c>
      <c r="S172" t="n">
        <v>28.73</v>
      </c>
      <c r="T172" t="n">
        <v>2366.4</v>
      </c>
      <c r="U172" t="n">
        <v>0.83</v>
      </c>
      <c r="V172" t="n">
        <v>0.92</v>
      </c>
      <c r="W172" t="n">
        <v>0.09</v>
      </c>
      <c r="X172" t="n">
        <v>0.13</v>
      </c>
      <c r="Y172" t="n">
        <v>1</v>
      </c>
      <c r="Z172" t="n">
        <v>10</v>
      </c>
    </row>
    <row r="173">
      <c r="A173" t="n">
        <v>110</v>
      </c>
      <c r="B173" t="n">
        <v>140</v>
      </c>
      <c r="C173" t="inlineStr">
        <is>
          <t xml:space="preserve">CONCLUIDO	</t>
        </is>
      </c>
      <c r="D173" t="n">
        <v>8.322900000000001</v>
      </c>
      <c r="E173" t="n">
        <v>12.02</v>
      </c>
      <c r="F173" t="n">
        <v>8.85</v>
      </c>
      <c r="G173" t="n">
        <v>106.23</v>
      </c>
      <c r="H173" t="n">
        <v>1.53</v>
      </c>
      <c r="I173" t="n">
        <v>5</v>
      </c>
      <c r="J173" t="n">
        <v>332.6</v>
      </c>
      <c r="K173" t="n">
        <v>60.56</v>
      </c>
      <c r="L173" t="n">
        <v>28.5</v>
      </c>
      <c r="M173" t="n">
        <v>0</v>
      </c>
      <c r="N173" t="n">
        <v>103.55</v>
      </c>
      <c r="O173" t="n">
        <v>41255.45</v>
      </c>
      <c r="P173" t="n">
        <v>127.85</v>
      </c>
      <c r="Q173" t="n">
        <v>446.27</v>
      </c>
      <c r="R173" t="n">
        <v>34.78</v>
      </c>
      <c r="S173" t="n">
        <v>28.73</v>
      </c>
      <c r="T173" t="n">
        <v>2368.2</v>
      </c>
      <c r="U173" t="n">
        <v>0.83</v>
      </c>
      <c r="V173" t="n">
        <v>0.92</v>
      </c>
      <c r="W173" t="n">
        <v>0.09</v>
      </c>
      <c r="X173" t="n">
        <v>0.13</v>
      </c>
      <c r="Y173" t="n">
        <v>1</v>
      </c>
      <c r="Z173" t="n">
        <v>10</v>
      </c>
    </row>
    <row r="174">
      <c r="A174" t="n">
        <v>0</v>
      </c>
      <c r="B174" t="n">
        <v>40</v>
      </c>
      <c r="C174" t="inlineStr">
        <is>
          <t xml:space="preserve">CONCLUIDO	</t>
        </is>
      </c>
      <c r="D174" t="n">
        <v>7.3502</v>
      </c>
      <c r="E174" t="n">
        <v>13.6</v>
      </c>
      <c r="F174" t="n">
        <v>10.49</v>
      </c>
      <c r="G174" t="n">
        <v>10.16</v>
      </c>
      <c r="H174" t="n">
        <v>0.2</v>
      </c>
      <c r="I174" t="n">
        <v>62</v>
      </c>
      <c r="J174" t="n">
        <v>89.87</v>
      </c>
      <c r="K174" t="n">
        <v>37.55</v>
      </c>
      <c r="L174" t="n">
        <v>1</v>
      </c>
      <c r="M174" t="n">
        <v>60</v>
      </c>
      <c r="N174" t="n">
        <v>11.32</v>
      </c>
      <c r="O174" t="n">
        <v>11317.98</v>
      </c>
      <c r="P174" t="n">
        <v>84.73</v>
      </c>
      <c r="Q174" t="n">
        <v>446.34</v>
      </c>
      <c r="R174" t="n">
        <v>88.36</v>
      </c>
      <c r="S174" t="n">
        <v>28.73</v>
      </c>
      <c r="T174" t="n">
        <v>28876.65</v>
      </c>
      <c r="U174" t="n">
        <v>0.33</v>
      </c>
      <c r="V174" t="n">
        <v>0.78</v>
      </c>
      <c r="W174" t="n">
        <v>0.18</v>
      </c>
      <c r="X174" t="n">
        <v>1.77</v>
      </c>
      <c r="Y174" t="n">
        <v>1</v>
      </c>
      <c r="Z174" t="n">
        <v>10</v>
      </c>
    </row>
    <row r="175">
      <c r="A175" t="n">
        <v>1</v>
      </c>
      <c r="B175" t="n">
        <v>40</v>
      </c>
      <c r="C175" t="inlineStr">
        <is>
          <t xml:space="preserve">CONCLUIDO	</t>
        </is>
      </c>
      <c r="D175" t="n">
        <v>7.7626</v>
      </c>
      <c r="E175" t="n">
        <v>12.88</v>
      </c>
      <c r="F175" t="n">
        <v>10.05</v>
      </c>
      <c r="G175" t="n">
        <v>12.84</v>
      </c>
      <c r="H175" t="n">
        <v>0.24</v>
      </c>
      <c r="I175" t="n">
        <v>47</v>
      </c>
      <c r="J175" t="n">
        <v>90.18000000000001</v>
      </c>
      <c r="K175" t="n">
        <v>37.55</v>
      </c>
      <c r="L175" t="n">
        <v>1.25</v>
      </c>
      <c r="M175" t="n">
        <v>45</v>
      </c>
      <c r="N175" t="n">
        <v>11.37</v>
      </c>
      <c r="O175" t="n">
        <v>11355.7</v>
      </c>
      <c r="P175" t="n">
        <v>80.02</v>
      </c>
      <c r="Q175" t="n">
        <v>446.31</v>
      </c>
      <c r="R175" t="n">
        <v>74.14</v>
      </c>
      <c r="S175" t="n">
        <v>28.73</v>
      </c>
      <c r="T175" t="n">
        <v>21840.96</v>
      </c>
      <c r="U175" t="n">
        <v>0.39</v>
      </c>
      <c r="V175" t="n">
        <v>0.8100000000000001</v>
      </c>
      <c r="W175" t="n">
        <v>0.16</v>
      </c>
      <c r="X175" t="n">
        <v>1.33</v>
      </c>
      <c r="Y175" t="n">
        <v>1</v>
      </c>
      <c r="Z175" t="n">
        <v>10</v>
      </c>
    </row>
    <row r="176">
      <c r="A176" t="n">
        <v>2</v>
      </c>
      <c r="B176" t="n">
        <v>40</v>
      </c>
      <c r="C176" t="inlineStr">
        <is>
          <t xml:space="preserve">CONCLUIDO	</t>
        </is>
      </c>
      <c r="D176" t="n">
        <v>8.0474</v>
      </c>
      <c r="E176" t="n">
        <v>12.43</v>
      </c>
      <c r="F176" t="n">
        <v>9.77</v>
      </c>
      <c r="G176" t="n">
        <v>15.42</v>
      </c>
      <c r="H176" t="n">
        <v>0.29</v>
      </c>
      <c r="I176" t="n">
        <v>38</v>
      </c>
      <c r="J176" t="n">
        <v>90.48</v>
      </c>
      <c r="K176" t="n">
        <v>37.55</v>
      </c>
      <c r="L176" t="n">
        <v>1.5</v>
      </c>
      <c r="M176" t="n">
        <v>36</v>
      </c>
      <c r="N176" t="n">
        <v>11.43</v>
      </c>
      <c r="O176" t="n">
        <v>11393.43</v>
      </c>
      <c r="P176" t="n">
        <v>76.64</v>
      </c>
      <c r="Q176" t="n">
        <v>446.28</v>
      </c>
      <c r="R176" t="n">
        <v>64.68000000000001</v>
      </c>
      <c r="S176" t="n">
        <v>28.73</v>
      </c>
      <c r="T176" t="n">
        <v>17154.71</v>
      </c>
      <c r="U176" t="n">
        <v>0.44</v>
      </c>
      <c r="V176" t="n">
        <v>0.83</v>
      </c>
      <c r="W176" t="n">
        <v>0.14</v>
      </c>
      <c r="X176" t="n">
        <v>1.05</v>
      </c>
      <c r="Y176" t="n">
        <v>1</v>
      </c>
      <c r="Z176" t="n">
        <v>10</v>
      </c>
    </row>
    <row r="177">
      <c r="A177" t="n">
        <v>3</v>
      </c>
      <c r="B177" t="n">
        <v>40</v>
      </c>
      <c r="C177" t="inlineStr">
        <is>
          <t xml:space="preserve">CONCLUIDO	</t>
        </is>
      </c>
      <c r="D177" t="n">
        <v>8.2455</v>
      </c>
      <c r="E177" t="n">
        <v>12.13</v>
      </c>
      <c r="F177" t="n">
        <v>9.58</v>
      </c>
      <c r="G177" t="n">
        <v>17.97</v>
      </c>
      <c r="H177" t="n">
        <v>0.34</v>
      </c>
      <c r="I177" t="n">
        <v>32</v>
      </c>
      <c r="J177" t="n">
        <v>90.79000000000001</v>
      </c>
      <c r="K177" t="n">
        <v>37.55</v>
      </c>
      <c r="L177" t="n">
        <v>1.75</v>
      </c>
      <c r="M177" t="n">
        <v>30</v>
      </c>
      <c r="N177" t="n">
        <v>11.49</v>
      </c>
      <c r="O177" t="n">
        <v>11431.19</v>
      </c>
      <c r="P177" t="n">
        <v>73.97</v>
      </c>
      <c r="Q177" t="n">
        <v>446.29</v>
      </c>
      <c r="R177" t="n">
        <v>58.69</v>
      </c>
      <c r="S177" t="n">
        <v>28.73</v>
      </c>
      <c r="T177" t="n">
        <v>14188.44</v>
      </c>
      <c r="U177" t="n">
        <v>0.49</v>
      </c>
      <c r="V177" t="n">
        <v>0.85</v>
      </c>
      <c r="W177" t="n">
        <v>0.13</v>
      </c>
      <c r="X177" t="n">
        <v>0.86</v>
      </c>
      <c r="Y177" t="n">
        <v>1</v>
      </c>
      <c r="Z177" t="n">
        <v>10</v>
      </c>
    </row>
    <row r="178">
      <c r="A178" t="n">
        <v>4</v>
      </c>
      <c r="B178" t="n">
        <v>40</v>
      </c>
      <c r="C178" t="inlineStr">
        <is>
          <t xml:space="preserve">CONCLUIDO	</t>
        </is>
      </c>
      <c r="D178" t="n">
        <v>8.490600000000001</v>
      </c>
      <c r="E178" t="n">
        <v>11.78</v>
      </c>
      <c r="F178" t="n">
        <v>9.33</v>
      </c>
      <c r="G178" t="n">
        <v>20.73</v>
      </c>
      <c r="H178" t="n">
        <v>0.39</v>
      </c>
      <c r="I178" t="n">
        <v>27</v>
      </c>
      <c r="J178" t="n">
        <v>91.09999999999999</v>
      </c>
      <c r="K178" t="n">
        <v>37.55</v>
      </c>
      <c r="L178" t="n">
        <v>2</v>
      </c>
      <c r="M178" t="n">
        <v>25</v>
      </c>
      <c r="N178" t="n">
        <v>11.54</v>
      </c>
      <c r="O178" t="n">
        <v>11468.97</v>
      </c>
      <c r="P178" t="n">
        <v>70.64</v>
      </c>
      <c r="Q178" t="n">
        <v>446.27</v>
      </c>
      <c r="R178" t="n">
        <v>50.38</v>
      </c>
      <c r="S178" t="n">
        <v>28.73</v>
      </c>
      <c r="T178" t="n">
        <v>10061.54</v>
      </c>
      <c r="U178" t="n">
        <v>0.57</v>
      </c>
      <c r="V178" t="n">
        <v>0.87</v>
      </c>
      <c r="W178" t="n">
        <v>0.11</v>
      </c>
      <c r="X178" t="n">
        <v>0.61</v>
      </c>
      <c r="Y178" t="n">
        <v>1</v>
      </c>
      <c r="Z178" t="n">
        <v>10</v>
      </c>
    </row>
    <row r="179">
      <c r="A179" t="n">
        <v>5</v>
      </c>
      <c r="B179" t="n">
        <v>40</v>
      </c>
      <c r="C179" t="inlineStr">
        <is>
          <t xml:space="preserve">CONCLUIDO	</t>
        </is>
      </c>
      <c r="D179" t="n">
        <v>8.4604</v>
      </c>
      <c r="E179" t="n">
        <v>11.82</v>
      </c>
      <c r="F179" t="n">
        <v>9.43</v>
      </c>
      <c r="G179" t="n">
        <v>23.57</v>
      </c>
      <c r="H179" t="n">
        <v>0.43</v>
      </c>
      <c r="I179" t="n">
        <v>24</v>
      </c>
      <c r="J179" t="n">
        <v>91.40000000000001</v>
      </c>
      <c r="K179" t="n">
        <v>37.55</v>
      </c>
      <c r="L179" t="n">
        <v>2.25</v>
      </c>
      <c r="M179" t="n">
        <v>22</v>
      </c>
      <c r="N179" t="n">
        <v>11.6</v>
      </c>
      <c r="O179" t="n">
        <v>11506.78</v>
      </c>
      <c r="P179" t="n">
        <v>70.69</v>
      </c>
      <c r="Q179" t="n">
        <v>446.27</v>
      </c>
      <c r="R179" t="n">
        <v>53.8</v>
      </c>
      <c r="S179" t="n">
        <v>28.73</v>
      </c>
      <c r="T179" t="n">
        <v>11785.14</v>
      </c>
      <c r="U179" t="n">
        <v>0.53</v>
      </c>
      <c r="V179" t="n">
        <v>0.86</v>
      </c>
      <c r="W179" t="n">
        <v>0.12</v>
      </c>
      <c r="X179" t="n">
        <v>0.71</v>
      </c>
      <c r="Y179" t="n">
        <v>1</v>
      </c>
      <c r="Z179" t="n">
        <v>10</v>
      </c>
    </row>
    <row r="180">
      <c r="A180" t="n">
        <v>6</v>
      </c>
      <c r="B180" t="n">
        <v>40</v>
      </c>
      <c r="C180" t="inlineStr">
        <is>
          <t xml:space="preserve">CONCLUIDO	</t>
        </is>
      </c>
      <c r="D180" t="n">
        <v>8.5954</v>
      </c>
      <c r="E180" t="n">
        <v>11.63</v>
      </c>
      <c r="F180" t="n">
        <v>9.300000000000001</v>
      </c>
      <c r="G180" t="n">
        <v>26.56</v>
      </c>
      <c r="H180" t="n">
        <v>0.48</v>
      </c>
      <c r="I180" t="n">
        <v>21</v>
      </c>
      <c r="J180" t="n">
        <v>91.70999999999999</v>
      </c>
      <c r="K180" t="n">
        <v>37.55</v>
      </c>
      <c r="L180" t="n">
        <v>2.5</v>
      </c>
      <c r="M180" t="n">
        <v>19</v>
      </c>
      <c r="N180" t="n">
        <v>11.66</v>
      </c>
      <c r="O180" t="n">
        <v>11544.61</v>
      </c>
      <c r="P180" t="n">
        <v>68.28</v>
      </c>
      <c r="Q180" t="n">
        <v>446.3</v>
      </c>
      <c r="R180" t="n">
        <v>49.42</v>
      </c>
      <c r="S180" t="n">
        <v>28.73</v>
      </c>
      <c r="T180" t="n">
        <v>9610.82</v>
      </c>
      <c r="U180" t="n">
        <v>0.58</v>
      </c>
      <c r="V180" t="n">
        <v>0.88</v>
      </c>
      <c r="W180" t="n">
        <v>0.11</v>
      </c>
      <c r="X180" t="n">
        <v>0.58</v>
      </c>
      <c r="Y180" t="n">
        <v>1</v>
      </c>
      <c r="Z180" t="n">
        <v>10</v>
      </c>
    </row>
    <row r="181">
      <c r="A181" t="n">
        <v>7</v>
      </c>
      <c r="B181" t="n">
        <v>40</v>
      </c>
      <c r="C181" t="inlineStr">
        <is>
          <t xml:space="preserve">CONCLUIDO	</t>
        </is>
      </c>
      <c r="D181" t="n">
        <v>8.6693</v>
      </c>
      <c r="E181" t="n">
        <v>11.54</v>
      </c>
      <c r="F181" t="n">
        <v>9.24</v>
      </c>
      <c r="G181" t="n">
        <v>29.17</v>
      </c>
      <c r="H181" t="n">
        <v>0.52</v>
      </c>
      <c r="I181" t="n">
        <v>19</v>
      </c>
      <c r="J181" t="n">
        <v>92.02</v>
      </c>
      <c r="K181" t="n">
        <v>37.55</v>
      </c>
      <c r="L181" t="n">
        <v>2.75</v>
      </c>
      <c r="M181" t="n">
        <v>17</v>
      </c>
      <c r="N181" t="n">
        <v>11.71</v>
      </c>
      <c r="O181" t="n">
        <v>11582.46</v>
      </c>
      <c r="P181" t="n">
        <v>66.37</v>
      </c>
      <c r="Q181" t="n">
        <v>446.27</v>
      </c>
      <c r="R181" t="n">
        <v>47.47</v>
      </c>
      <c r="S181" t="n">
        <v>28.73</v>
      </c>
      <c r="T181" t="n">
        <v>8643.030000000001</v>
      </c>
      <c r="U181" t="n">
        <v>0.61</v>
      </c>
      <c r="V181" t="n">
        <v>0.88</v>
      </c>
      <c r="W181" t="n">
        <v>0.11</v>
      </c>
      <c r="X181" t="n">
        <v>0.52</v>
      </c>
      <c r="Y181" t="n">
        <v>1</v>
      </c>
      <c r="Z181" t="n">
        <v>10</v>
      </c>
    </row>
    <row r="182">
      <c r="A182" t="n">
        <v>8</v>
      </c>
      <c r="B182" t="n">
        <v>40</v>
      </c>
      <c r="C182" t="inlineStr">
        <is>
          <t xml:space="preserve">CONCLUIDO	</t>
        </is>
      </c>
      <c r="D182" t="n">
        <v>8.7432</v>
      </c>
      <c r="E182" t="n">
        <v>11.44</v>
      </c>
      <c r="F182" t="n">
        <v>9.18</v>
      </c>
      <c r="G182" t="n">
        <v>32.39</v>
      </c>
      <c r="H182" t="n">
        <v>0.57</v>
      </c>
      <c r="I182" t="n">
        <v>17</v>
      </c>
      <c r="J182" t="n">
        <v>92.31999999999999</v>
      </c>
      <c r="K182" t="n">
        <v>37.55</v>
      </c>
      <c r="L182" t="n">
        <v>3</v>
      </c>
      <c r="M182" t="n">
        <v>15</v>
      </c>
      <c r="N182" t="n">
        <v>11.77</v>
      </c>
      <c r="O182" t="n">
        <v>11620.34</v>
      </c>
      <c r="P182" t="n">
        <v>64.43000000000001</v>
      </c>
      <c r="Q182" t="n">
        <v>446.27</v>
      </c>
      <c r="R182" t="n">
        <v>45.5</v>
      </c>
      <c r="S182" t="n">
        <v>28.73</v>
      </c>
      <c r="T182" t="n">
        <v>7668.09</v>
      </c>
      <c r="U182" t="n">
        <v>0.63</v>
      </c>
      <c r="V182" t="n">
        <v>0.89</v>
      </c>
      <c r="W182" t="n">
        <v>0.11</v>
      </c>
      <c r="X182" t="n">
        <v>0.46</v>
      </c>
      <c r="Y182" t="n">
        <v>1</v>
      </c>
      <c r="Z182" t="n">
        <v>10</v>
      </c>
    </row>
    <row r="183">
      <c r="A183" t="n">
        <v>9</v>
      </c>
      <c r="B183" t="n">
        <v>40</v>
      </c>
      <c r="C183" t="inlineStr">
        <is>
          <t xml:space="preserve">CONCLUIDO	</t>
        </is>
      </c>
      <c r="D183" t="n">
        <v>8.8222</v>
      </c>
      <c r="E183" t="n">
        <v>11.34</v>
      </c>
      <c r="F183" t="n">
        <v>9.109999999999999</v>
      </c>
      <c r="G183" t="n">
        <v>36.45</v>
      </c>
      <c r="H183" t="n">
        <v>0.62</v>
      </c>
      <c r="I183" t="n">
        <v>15</v>
      </c>
      <c r="J183" t="n">
        <v>92.63</v>
      </c>
      <c r="K183" t="n">
        <v>37.55</v>
      </c>
      <c r="L183" t="n">
        <v>3.25</v>
      </c>
      <c r="M183" t="n">
        <v>13</v>
      </c>
      <c r="N183" t="n">
        <v>11.83</v>
      </c>
      <c r="O183" t="n">
        <v>11658.24</v>
      </c>
      <c r="P183" t="n">
        <v>63.04</v>
      </c>
      <c r="Q183" t="n">
        <v>446.27</v>
      </c>
      <c r="R183" t="n">
        <v>43.2</v>
      </c>
      <c r="S183" t="n">
        <v>28.73</v>
      </c>
      <c r="T183" t="n">
        <v>6532.03</v>
      </c>
      <c r="U183" t="n">
        <v>0.66</v>
      </c>
      <c r="V183" t="n">
        <v>0.89</v>
      </c>
      <c r="W183" t="n">
        <v>0.11</v>
      </c>
      <c r="X183" t="n">
        <v>0.39</v>
      </c>
      <c r="Y183" t="n">
        <v>1</v>
      </c>
      <c r="Z183" t="n">
        <v>10</v>
      </c>
    </row>
    <row r="184">
      <c r="A184" t="n">
        <v>10</v>
      </c>
      <c r="B184" t="n">
        <v>40</v>
      </c>
      <c r="C184" t="inlineStr">
        <is>
          <t xml:space="preserve">CONCLUIDO	</t>
        </is>
      </c>
      <c r="D184" t="n">
        <v>8.874599999999999</v>
      </c>
      <c r="E184" t="n">
        <v>11.27</v>
      </c>
      <c r="F184" t="n">
        <v>9.06</v>
      </c>
      <c r="G184" t="n">
        <v>38.84</v>
      </c>
      <c r="H184" t="n">
        <v>0.66</v>
      </c>
      <c r="I184" t="n">
        <v>14</v>
      </c>
      <c r="J184" t="n">
        <v>92.94</v>
      </c>
      <c r="K184" t="n">
        <v>37.55</v>
      </c>
      <c r="L184" t="n">
        <v>3.5</v>
      </c>
      <c r="M184" t="n">
        <v>12</v>
      </c>
      <c r="N184" t="n">
        <v>11.88</v>
      </c>
      <c r="O184" t="n">
        <v>11696.16</v>
      </c>
      <c r="P184" t="n">
        <v>61.12</v>
      </c>
      <c r="Q184" t="n">
        <v>446.31</v>
      </c>
      <c r="R184" t="n">
        <v>41.97</v>
      </c>
      <c r="S184" t="n">
        <v>28.73</v>
      </c>
      <c r="T184" t="n">
        <v>5922.42</v>
      </c>
      <c r="U184" t="n">
        <v>0.68</v>
      </c>
      <c r="V184" t="n">
        <v>0.9</v>
      </c>
      <c r="W184" t="n">
        <v>0.1</v>
      </c>
      <c r="X184" t="n">
        <v>0.34</v>
      </c>
      <c r="Y184" t="n">
        <v>1</v>
      </c>
      <c r="Z184" t="n">
        <v>10</v>
      </c>
    </row>
    <row r="185">
      <c r="A185" t="n">
        <v>11</v>
      </c>
      <c r="B185" t="n">
        <v>40</v>
      </c>
      <c r="C185" t="inlineStr">
        <is>
          <t xml:space="preserve">CONCLUIDO	</t>
        </is>
      </c>
      <c r="D185" t="n">
        <v>8.8817</v>
      </c>
      <c r="E185" t="n">
        <v>11.26</v>
      </c>
      <c r="F185" t="n">
        <v>9.07</v>
      </c>
      <c r="G185" t="n">
        <v>41.88</v>
      </c>
      <c r="H185" t="n">
        <v>0.71</v>
      </c>
      <c r="I185" t="n">
        <v>13</v>
      </c>
      <c r="J185" t="n">
        <v>93.23999999999999</v>
      </c>
      <c r="K185" t="n">
        <v>37.55</v>
      </c>
      <c r="L185" t="n">
        <v>3.75</v>
      </c>
      <c r="M185" t="n">
        <v>5</v>
      </c>
      <c r="N185" t="n">
        <v>11.94</v>
      </c>
      <c r="O185" t="n">
        <v>11734.1</v>
      </c>
      <c r="P185" t="n">
        <v>60.45</v>
      </c>
      <c r="Q185" t="n">
        <v>446.28</v>
      </c>
      <c r="R185" t="n">
        <v>41.97</v>
      </c>
      <c r="S185" t="n">
        <v>28.73</v>
      </c>
      <c r="T185" t="n">
        <v>5925.85</v>
      </c>
      <c r="U185" t="n">
        <v>0.68</v>
      </c>
      <c r="V185" t="n">
        <v>0.9</v>
      </c>
      <c r="W185" t="n">
        <v>0.11</v>
      </c>
      <c r="X185" t="n">
        <v>0.35</v>
      </c>
      <c r="Y185" t="n">
        <v>1</v>
      </c>
      <c r="Z185" t="n">
        <v>10</v>
      </c>
    </row>
    <row r="186">
      <c r="A186" t="n">
        <v>12</v>
      </c>
      <c r="B186" t="n">
        <v>40</v>
      </c>
      <c r="C186" t="inlineStr">
        <is>
          <t xml:space="preserve">CONCLUIDO	</t>
        </is>
      </c>
      <c r="D186" t="n">
        <v>8.8893</v>
      </c>
      <c r="E186" t="n">
        <v>11.25</v>
      </c>
      <c r="F186" t="n">
        <v>9.06</v>
      </c>
      <c r="G186" t="n">
        <v>41.83</v>
      </c>
      <c r="H186" t="n">
        <v>0.75</v>
      </c>
      <c r="I186" t="n">
        <v>13</v>
      </c>
      <c r="J186" t="n">
        <v>93.55</v>
      </c>
      <c r="K186" t="n">
        <v>37.55</v>
      </c>
      <c r="L186" t="n">
        <v>4</v>
      </c>
      <c r="M186" t="n">
        <v>3</v>
      </c>
      <c r="N186" t="n">
        <v>12</v>
      </c>
      <c r="O186" t="n">
        <v>11772.07</v>
      </c>
      <c r="P186" t="n">
        <v>60.11</v>
      </c>
      <c r="Q186" t="n">
        <v>446.29</v>
      </c>
      <c r="R186" t="n">
        <v>41.39</v>
      </c>
      <c r="S186" t="n">
        <v>28.73</v>
      </c>
      <c r="T186" t="n">
        <v>5635.16</v>
      </c>
      <c r="U186" t="n">
        <v>0.6899999999999999</v>
      </c>
      <c r="V186" t="n">
        <v>0.9</v>
      </c>
      <c r="W186" t="n">
        <v>0.11</v>
      </c>
      <c r="X186" t="n">
        <v>0.34</v>
      </c>
      <c r="Y186" t="n">
        <v>1</v>
      </c>
      <c r="Z186" t="n">
        <v>10</v>
      </c>
    </row>
    <row r="187">
      <c r="A187" t="n">
        <v>13</v>
      </c>
      <c r="B187" t="n">
        <v>40</v>
      </c>
      <c r="C187" t="inlineStr">
        <is>
          <t xml:space="preserve">CONCLUIDO	</t>
        </is>
      </c>
      <c r="D187" t="n">
        <v>8.8705</v>
      </c>
      <c r="E187" t="n">
        <v>11.27</v>
      </c>
      <c r="F187" t="n">
        <v>9.09</v>
      </c>
      <c r="G187" t="n">
        <v>41.94</v>
      </c>
      <c r="H187" t="n">
        <v>0.8</v>
      </c>
      <c r="I187" t="n">
        <v>13</v>
      </c>
      <c r="J187" t="n">
        <v>93.86</v>
      </c>
      <c r="K187" t="n">
        <v>37.55</v>
      </c>
      <c r="L187" t="n">
        <v>4.25</v>
      </c>
      <c r="M187" t="n">
        <v>1</v>
      </c>
      <c r="N187" t="n">
        <v>12.06</v>
      </c>
      <c r="O187" t="n">
        <v>11810.06</v>
      </c>
      <c r="P187" t="n">
        <v>60.27</v>
      </c>
      <c r="Q187" t="n">
        <v>446.32</v>
      </c>
      <c r="R187" t="n">
        <v>42.18</v>
      </c>
      <c r="S187" t="n">
        <v>28.73</v>
      </c>
      <c r="T187" t="n">
        <v>6030.97</v>
      </c>
      <c r="U187" t="n">
        <v>0.68</v>
      </c>
      <c r="V187" t="n">
        <v>0.9</v>
      </c>
      <c r="W187" t="n">
        <v>0.12</v>
      </c>
      <c r="X187" t="n">
        <v>0.37</v>
      </c>
      <c r="Y187" t="n">
        <v>1</v>
      </c>
      <c r="Z187" t="n">
        <v>10</v>
      </c>
    </row>
    <row r="188">
      <c r="A188" t="n">
        <v>14</v>
      </c>
      <c r="B188" t="n">
        <v>40</v>
      </c>
      <c r="C188" t="inlineStr">
        <is>
          <t xml:space="preserve">CONCLUIDO	</t>
        </is>
      </c>
      <c r="D188" t="n">
        <v>8.8687</v>
      </c>
      <c r="E188" t="n">
        <v>11.28</v>
      </c>
      <c r="F188" t="n">
        <v>9.09</v>
      </c>
      <c r="G188" t="n">
        <v>41.95</v>
      </c>
      <c r="H188" t="n">
        <v>0.84</v>
      </c>
      <c r="I188" t="n">
        <v>13</v>
      </c>
      <c r="J188" t="n">
        <v>94.17</v>
      </c>
      <c r="K188" t="n">
        <v>37.55</v>
      </c>
      <c r="L188" t="n">
        <v>4.5</v>
      </c>
      <c r="M188" t="n">
        <v>0</v>
      </c>
      <c r="N188" t="n">
        <v>12.12</v>
      </c>
      <c r="O188" t="n">
        <v>11848.08</v>
      </c>
      <c r="P188" t="n">
        <v>60.38</v>
      </c>
      <c r="Q188" t="n">
        <v>446.29</v>
      </c>
      <c r="R188" t="n">
        <v>42.2</v>
      </c>
      <c r="S188" t="n">
        <v>28.73</v>
      </c>
      <c r="T188" t="n">
        <v>6039.99</v>
      </c>
      <c r="U188" t="n">
        <v>0.68</v>
      </c>
      <c r="V188" t="n">
        <v>0.9</v>
      </c>
      <c r="W188" t="n">
        <v>0.12</v>
      </c>
      <c r="X188" t="n">
        <v>0.37</v>
      </c>
      <c r="Y188" t="n">
        <v>1</v>
      </c>
      <c r="Z188" t="n">
        <v>10</v>
      </c>
    </row>
    <row r="189">
      <c r="A189" t="n">
        <v>0</v>
      </c>
      <c r="B189" t="n">
        <v>125</v>
      </c>
      <c r="C189" t="inlineStr">
        <is>
          <t xml:space="preserve">CONCLUIDO	</t>
        </is>
      </c>
      <c r="D189" t="n">
        <v>4.2497</v>
      </c>
      <c r="E189" t="n">
        <v>23.53</v>
      </c>
      <c r="F189" t="n">
        <v>13.41</v>
      </c>
      <c r="G189" t="n">
        <v>5.16</v>
      </c>
      <c r="H189" t="n">
        <v>0.07000000000000001</v>
      </c>
      <c r="I189" t="n">
        <v>156</v>
      </c>
      <c r="J189" t="n">
        <v>242.64</v>
      </c>
      <c r="K189" t="n">
        <v>58.47</v>
      </c>
      <c r="L189" t="n">
        <v>1</v>
      </c>
      <c r="M189" t="n">
        <v>154</v>
      </c>
      <c r="N189" t="n">
        <v>58.17</v>
      </c>
      <c r="O189" t="n">
        <v>30160.1</v>
      </c>
      <c r="P189" t="n">
        <v>213.79</v>
      </c>
      <c r="Q189" t="n">
        <v>446.49</v>
      </c>
      <c r="R189" t="n">
        <v>184.07</v>
      </c>
      <c r="S189" t="n">
        <v>28.73</v>
      </c>
      <c r="T189" t="n">
        <v>76261.66</v>
      </c>
      <c r="U189" t="n">
        <v>0.16</v>
      </c>
      <c r="V189" t="n">
        <v>0.61</v>
      </c>
      <c r="W189" t="n">
        <v>0.33</v>
      </c>
      <c r="X189" t="n">
        <v>4.68</v>
      </c>
      <c r="Y189" t="n">
        <v>1</v>
      </c>
      <c r="Z189" t="n">
        <v>10</v>
      </c>
    </row>
    <row r="190">
      <c r="A190" t="n">
        <v>1</v>
      </c>
      <c r="B190" t="n">
        <v>125</v>
      </c>
      <c r="C190" t="inlineStr">
        <is>
          <t xml:space="preserve">CONCLUIDO	</t>
        </is>
      </c>
      <c r="D190" t="n">
        <v>4.9848</v>
      </c>
      <c r="E190" t="n">
        <v>20.06</v>
      </c>
      <c r="F190" t="n">
        <v>12.02</v>
      </c>
      <c r="G190" t="n">
        <v>6.44</v>
      </c>
      <c r="H190" t="n">
        <v>0.09</v>
      </c>
      <c r="I190" t="n">
        <v>112</v>
      </c>
      <c r="J190" t="n">
        <v>243.08</v>
      </c>
      <c r="K190" t="n">
        <v>58.47</v>
      </c>
      <c r="L190" t="n">
        <v>1.25</v>
      </c>
      <c r="M190" t="n">
        <v>110</v>
      </c>
      <c r="N190" t="n">
        <v>58.36</v>
      </c>
      <c r="O190" t="n">
        <v>30214.33</v>
      </c>
      <c r="P190" t="n">
        <v>191.1</v>
      </c>
      <c r="Q190" t="n">
        <v>446.41</v>
      </c>
      <c r="R190" t="n">
        <v>138.4</v>
      </c>
      <c r="S190" t="n">
        <v>28.73</v>
      </c>
      <c r="T190" t="n">
        <v>53647.19</v>
      </c>
      <c r="U190" t="n">
        <v>0.21</v>
      </c>
      <c r="V190" t="n">
        <v>0.68</v>
      </c>
      <c r="W190" t="n">
        <v>0.26</v>
      </c>
      <c r="X190" t="n">
        <v>3.29</v>
      </c>
      <c r="Y190" t="n">
        <v>1</v>
      </c>
      <c r="Z190" t="n">
        <v>10</v>
      </c>
    </row>
    <row r="191">
      <c r="A191" t="n">
        <v>2</v>
      </c>
      <c r="B191" t="n">
        <v>125</v>
      </c>
      <c r="C191" t="inlineStr">
        <is>
          <t xml:space="preserve">CONCLUIDO	</t>
        </is>
      </c>
      <c r="D191" t="n">
        <v>5.522</v>
      </c>
      <c r="E191" t="n">
        <v>18.11</v>
      </c>
      <c r="F191" t="n">
        <v>11.24</v>
      </c>
      <c r="G191" t="n">
        <v>7.75</v>
      </c>
      <c r="H191" t="n">
        <v>0.11</v>
      </c>
      <c r="I191" t="n">
        <v>87</v>
      </c>
      <c r="J191" t="n">
        <v>243.52</v>
      </c>
      <c r="K191" t="n">
        <v>58.47</v>
      </c>
      <c r="L191" t="n">
        <v>1.5</v>
      </c>
      <c r="M191" t="n">
        <v>85</v>
      </c>
      <c r="N191" t="n">
        <v>58.55</v>
      </c>
      <c r="O191" t="n">
        <v>30268.64</v>
      </c>
      <c r="P191" t="n">
        <v>178.44</v>
      </c>
      <c r="Q191" t="n">
        <v>446.34</v>
      </c>
      <c r="R191" t="n">
        <v>112.97</v>
      </c>
      <c r="S191" t="n">
        <v>28.73</v>
      </c>
      <c r="T191" t="n">
        <v>41053.42</v>
      </c>
      <c r="U191" t="n">
        <v>0.25</v>
      </c>
      <c r="V191" t="n">
        <v>0.72</v>
      </c>
      <c r="W191" t="n">
        <v>0.22</v>
      </c>
      <c r="X191" t="n">
        <v>2.52</v>
      </c>
      <c r="Y191" t="n">
        <v>1</v>
      </c>
      <c r="Z191" t="n">
        <v>10</v>
      </c>
    </row>
    <row r="192">
      <c r="A192" t="n">
        <v>3</v>
      </c>
      <c r="B192" t="n">
        <v>125</v>
      </c>
      <c r="C192" t="inlineStr">
        <is>
          <t xml:space="preserve">CONCLUIDO	</t>
        </is>
      </c>
      <c r="D192" t="n">
        <v>5.9007</v>
      </c>
      <c r="E192" t="n">
        <v>16.95</v>
      </c>
      <c r="F192" t="n">
        <v>10.79</v>
      </c>
      <c r="G192" t="n">
        <v>8.99</v>
      </c>
      <c r="H192" t="n">
        <v>0.13</v>
      </c>
      <c r="I192" t="n">
        <v>72</v>
      </c>
      <c r="J192" t="n">
        <v>243.96</v>
      </c>
      <c r="K192" t="n">
        <v>58.47</v>
      </c>
      <c r="L192" t="n">
        <v>1.75</v>
      </c>
      <c r="M192" t="n">
        <v>70</v>
      </c>
      <c r="N192" t="n">
        <v>58.74</v>
      </c>
      <c r="O192" t="n">
        <v>30323.01</v>
      </c>
      <c r="P192" t="n">
        <v>170.82</v>
      </c>
      <c r="Q192" t="n">
        <v>446.36</v>
      </c>
      <c r="R192" t="n">
        <v>98.11</v>
      </c>
      <c r="S192" t="n">
        <v>28.73</v>
      </c>
      <c r="T192" t="n">
        <v>33699.44</v>
      </c>
      <c r="U192" t="n">
        <v>0.29</v>
      </c>
      <c r="V192" t="n">
        <v>0.76</v>
      </c>
      <c r="W192" t="n">
        <v>0.2</v>
      </c>
      <c r="X192" t="n">
        <v>2.07</v>
      </c>
      <c r="Y192" t="n">
        <v>1</v>
      </c>
      <c r="Z192" t="n">
        <v>10</v>
      </c>
    </row>
    <row r="193">
      <c r="A193" t="n">
        <v>4</v>
      </c>
      <c r="B193" t="n">
        <v>125</v>
      </c>
      <c r="C193" t="inlineStr">
        <is>
          <t xml:space="preserve">CONCLUIDO	</t>
        </is>
      </c>
      <c r="D193" t="n">
        <v>6.2104</v>
      </c>
      <c r="E193" t="n">
        <v>16.1</v>
      </c>
      <c r="F193" t="n">
        <v>10.46</v>
      </c>
      <c r="G193" t="n">
        <v>10.29</v>
      </c>
      <c r="H193" t="n">
        <v>0.15</v>
      </c>
      <c r="I193" t="n">
        <v>61</v>
      </c>
      <c r="J193" t="n">
        <v>244.41</v>
      </c>
      <c r="K193" t="n">
        <v>58.47</v>
      </c>
      <c r="L193" t="n">
        <v>2</v>
      </c>
      <c r="M193" t="n">
        <v>59</v>
      </c>
      <c r="N193" t="n">
        <v>58.93</v>
      </c>
      <c r="O193" t="n">
        <v>30377.45</v>
      </c>
      <c r="P193" t="n">
        <v>165.33</v>
      </c>
      <c r="Q193" t="n">
        <v>446.39</v>
      </c>
      <c r="R193" t="n">
        <v>87.45</v>
      </c>
      <c r="S193" t="n">
        <v>28.73</v>
      </c>
      <c r="T193" t="n">
        <v>28423.05</v>
      </c>
      <c r="U193" t="n">
        <v>0.33</v>
      </c>
      <c r="V193" t="n">
        <v>0.78</v>
      </c>
      <c r="W193" t="n">
        <v>0.18</v>
      </c>
      <c r="X193" t="n">
        <v>1.74</v>
      </c>
      <c r="Y193" t="n">
        <v>1</v>
      </c>
      <c r="Z193" t="n">
        <v>10</v>
      </c>
    </row>
    <row r="194">
      <c r="A194" t="n">
        <v>5</v>
      </c>
      <c r="B194" t="n">
        <v>125</v>
      </c>
      <c r="C194" t="inlineStr">
        <is>
          <t xml:space="preserve">CONCLUIDO	</t>
        </is>
      </c>
      <c r="D194" t="n">
        <v>6.4604</v>
      </c>
      <c r="E194" t="n">
        <v>15.48</v>
      </c>
      <c r="F194" t="n">
        <v>10.22</v>
      </c>
      <c r="G194" t="n">
        <v>11.57</v>
      </c>
      <c r="H194" t="n">
        <v>0.16</v>
      </c>
      <c r="I194" t="n">
        <v>53</v>
      </c>
      <c r="J194" t="n">
        <v>244.85</v>
      </c>
      <c r="K194" t="n">
        <v>58.47</v>
      </c>
      <c r="L194" t="n">
        <v>2.25</v>
      </c>
      <c r="M194" t="n">
        <v>51</v>
      </c>
      <c r="N194" t="n">
        <v>59.12</v>
      </c>
      <c r="O194" t="n">
        <v>30431.96</v>
      </c>
      <c r="P194" t="n">
        <v>161.08</v>
      </c>
      <c r="Q194" t="n">
        <v>446.39</v>
      </c>
      <c r="R194" t="n">
        <v>79.45</v>
      </c>
      <c r="S194" t="n">
        <v>28.73</v>
      </c>
      <c r="T194" t="n">
        <v>24467.16</v>
      </c>
      <c r="U194" t="n">
        <v>0.36</v>
      </c>
      <c r="V194" t="n">
        <v>0.8</v>
      </c>
      <c r="W194" t="n">
        <v>0.17</v>
      </c>
      <c r="X194" t="n">
        <v>1.5</v>
      </c>
      <c r="Y194" t="n">
        <v>1</v>
      </c>
      <c r="Z194" t="n">
        <v>10</v>
      </c>
    </row>
    <row r="195">
      <c r="A195" t="n">
        <v>6</v>
      </c>
      <c r="B195" t="n">
        <v>125</v>
      </c>
      <c r="C195" t="inlineStr">
        <is>
          <t xml:space="preserve">CONCLUIDO	</t>
        </is>
      </c>
      <c r="D195" t="n">
        <v>6.6587</v>
      </c>
      <c r="E195" t="n">
        <v>15.02</v>
      </c>
      <c r="F195" t="n">
        <v>10.04</v>
      </c>
      <c r="G195" t="n">
        <v>12.82</v>
      </c>
      <c r="H195" t="n">
        <v>0.18</v>
      </c>
      <c r="I195" t="n">
        <v>47</v>
      </c>
      <c r="J195" t="n">
        <v>245.29</v>
      </c>
      <c r="K195" t="n">
        <v>58.47</v>
      </c>
      <c r="L195" t="n">
        <v>2.5</v>
      </c>
      <c r="M195" t="n">
        <v>45</v>
      </c>
      <c r="N195" t="n">
        <v>59.32</v>
      </c>
      <c r="O195" t="n">
        <v>30486.54</v>
      </c>
      <c r="P195" t="n">
        <v>157.94</v>
      </c>
      <c r="Q195" t="n">
        <v>446.29</v>
      </c>
      <c r="R195" t="n">
        <v>73.69</v>
      </c>
      <c r="S195" t="n">
        <v>28.73</v>
      </c>
      <c r="T195" t="n">
        <v>21615.08</v>
      </c>
      <c r="U195" t="n">
        <v>0.39</v>
      </c>
      <c r="V195" t="n">
        <v>0.8100000000000001</v>
      </c>
      <c r="W195" t="n">
        <v>0.16</v>
      </c>
      <c r="X195" t="n">
        <v>1.32</v>
      </c>
      <c r="Y195" t="n">
        <v>1</v>
      </c>
      <c r="Z195" t="n">
        <v>10</v>
      </c>
    </row>
    <row r="196">
      <c r="A196" t="n">
        <v>7</v>
      </c>
      <c r="B196" t="n">
        <v>125</v>
      </c>
      <c r="C196" t="inlineStr">
        <is>
          <t xml:space="preserve">CONCLUIDO	</t>
        </is>
      </c>
      <c r="D196" t="n">
        <v>6.8366</v>
      </c>
      <c r="E196" t="n">
        <v>14.63</v>
      </c>
      <c r="F196" t="n">
        <v>9.890000000000001</v>
      </c>
      <c r="G196" t="n">
        <v>14.12</v>
      </c>
      <c r="H196" t="n">
        <v>0.2</v>
      </c>
      <c r="I196" t="n">
        <v>42</v>
      </c>
      <c r="J196" t="n">
        <v>245.73</v>
      </c>
      <c r="K196" t="n">
        <v>58.47</v>
      </c>
      <c r="L196" t="n">
        <v>2.75</v>
      </c>
      <c r="M196" t="n">
        <v>40</v>
      </c>
      <c r="N196" t="n">
        <v>59.51</v>
      </c>
      <c r="O196" t="n">
        <v>30541.19</v>
      </c>
      <c r="P196" t="n">
        <v>155.15</v>
      </c>
      <c r="Q196" t="n">
        <v>446.37</v>
      </c>
      <c r="R196" t="n">
        <v>68.7</v>
      </c>
      <c r="S196" t="n">
        <v>28.73</v>
      </c>
      <c r="T196" t="n">
        <v>19146.87</v>
      </c>
      <c r="U196" t="n">
        <v>0.42</v>
      </c>
      <c r="V196" t="n">
        <v>0.82</v>
      </c>
      <c r="W196" t="n">
        <v>0.15</v>
      </c>
      <c r="X196" t="n">
        <v>1.17</v>
      </c>
      <c r="Y196" t="n">
        <v>1</v>
      </c>
      <c r="Z196" t="n">
        <v>10</v>
      </c>
    </row>
    <row r="197">
      <c r="A197" t="n">
        <v>8</v>
      </c>
      <c r="B197" t="n">
        <v>125</v>
      </c>
      <c r="C197" t="inlineStr">
        <is>
          <t xml:space="preserve">CONCLUIDO	</t>
        </is>
      </c>
      <c r="D197" t="n">
        <v>6.9828</v>
      </c>
      <c r="E197" t="n">
        <v>14.32</v>
      </c>
      <c r="F197" t="n">
        <v>9.77</v>
      </c>
      <c r="G197" t="n">
        <v>15.43</v>
      </c>
      <c r="H197" t="n">
        <v>0.22</v>
      </c>
      <c r="I197" t="n">
        <v>38</v>
      </c>
      <c r="J197" t="n">
        <v>246.18</v>
      </c>
      <c r="K197" t="n">
        <v>58.47</v>
      </c>
      <c r="L197" t="n">
        <v>3</v>
      </c>
      <c r="M197" t="n">
        <v>36</v>
      </c>
      <c r="N197" t="n">
        <v>59.7</v>
      </c>
      <c r="O197" t="n">
        <v>30595.91</v>
      </c>
      <c r="P197" t="n">
        <v>153.03</v>
      </c>
      <c r="Q197" t="n">
        <v>446.3</v>
      </c>
      <c r="R197" t="n">
        <v>64.73999999999999</v>
      </c>
      <c r="S197" t="n">
        <v>28.73</v>
      </c>
      <c r="T197" t="n">
        <v>17184.91</v>
      </c>
      <c r="U197" t="n">
        <v>0.44</v>
      </c>
      <c r="V197" t="n">
        <v>0.83</v>
      </c>
      <c r="W197" t="n">
        <v>0.14</v>
      </c>
      <c r="X197" t="n">
        <v>1.05</v>
      </c>
      <c r="Y197" t="n">
        <v>1</v>
      </c>
      <c r="Z197" t="n">
        <v>10</v>
      </c>
    </row>
    <row r="198">
      <c r="A198" t="n">
        <v>9</v>
      </c>
      <c r="B198" t="n">
        <v>125</v>
      </c>
      <c r="C198" t="inlineStr">
        <is>
          <t xml:space="preserve">CONCLUIDO	</t>
        </is>
      </c>
      <c r="D198" t="n">
        <v>7.0967</v>
      </c>
      <c r="E198" t="n">
        <v>14.09</v>
      </c>
      <c r="F198" t="n">
        <v>9.68</v>
      </c>
      <c r="G198" t="n">
        <v>16.6</v>
      </c>
      <c r="H198" t="n">
        <v>0.23</v>
      </c>
      <c r="I198" t="n">
        <v>35</v>
      </c>
      <c r="J198" t="n">
        <v>246.62</v>
      </c>
      <c r="K198" t="n">
        <v>58.47</v>
      </c>
      <c r="L198" t="n">
        <v>3.25</v>
      </c>
      <c r="M198" t="n">
        <v>33</v>
      </c>
      <c r="N198" t="n">
        <v>59.9</v>
      </c>
      <c r="O198" t="n">
        <v>30650.7</v>
      </c>
      <c r="P198" t="n">
        <v>151.31</v>
      </c>
      <c r="Q198" t="n">
        <v>446.32</v>
      </c>
      <c r="R198" t="n">
        <v>61.88</v>
      </c>
      <c r="S198" t="n">
        <v>28.73</v>
      </c>
      <c r="T198" t="n">
        <v>15767.58</v>
      </c>
      <c r="U198" t="n">
        <v>0.46</v>
      </c>
      <c r="V198" t="n">
        <v>0.84</v>
      </c>
      <c r="W198" t="n">
        <v>0.14</v>
      </c>
      <c r="X198" t="n">
        <v>0.96</v>
      </c>
      <c r="Y198" t="n">
        <v>1</v>
      </c>
      <c r="Z198" t="n">
        <v>10</v>
      </c>
    </row>
    <row r="199">
      <c r="A199" t="n">
        <v>10</v>
      </c>
      <c r="B199" t="n">
        <v>125</v>
      </c>
      <c r="C199" t="inlineStr">
        <is>
          <t xml:space="preserve">CONCLUIDO	</t>
        </is>
      </c>
      <c r="D199" t="n">
        <v>7.2188</v>
      </c>
      <c r="E199" t="n">
        <v>13.85</v>
      </c>
      <c r="F199" t="n">
        <v>9.58</v>
      </c>
      <c r="G199" t="n">
        <v>17.97</v>
      </c>
      <c r="H199" t="n">
        <v>0.25</v>
      </c>
      <c r="I199" t="n">
        <v>32</v>
      </c>
      <c r="J199" t="n">
        <v>247.07</v>
      </c>
      <c r="K199" t="n">
        <v>58.47</v>
      </c>
      <c r="L199" t="n">
        <v>3.5</v>
      </c>
      <c r="M199" t="n">
        <v>30</v>
      </c>
      <c r="N199" t="n">
        <v>60.09</v>
      </c>
      <c r="O199" t="n">
        <v>30705.56</v>
      </c>
      <c r="P199" t="n">
        <v>149.48</v>
      </c>
      <c r="Q199" t="n">
        <v>446.36</v>
      </c>
      <c r="R199" t="n">
        <v>58.76</v>
      </c>
      <c r="S199" t="n">
        <v>28.73</v>
      </c>
      <c r="T199" t="n">
        <v>14225.59</v>
      </c>
      <c r="U199" t="n">
        <v>0.49</v>
      </c>
      <c r="V199" t="n">
        <v>0.85</v>
      </c>
      <c r="W199" t="n">
        <v>0.13</v>
      </c>
      <c r="X199" t="n">
        <v>0.86</v>
      </c>
      <c r="Y199" t="n">
        <v>1</v>
      </c>
      <c r="Z199" t="n">
        <v>10</v>
      </c>
    </row>
    <row r="200">
      <c r="A200" t="n">
        <v>11</v>
      </c>
      <c r="B200" t="n">
        <v>125</v>
      </c>
      <c r="C200" t="inlineStr">
        <is>
          <t xml:space="preserve">CONCLUIDO	</t>
        </is>
      </c>
      <c r="D200" t="n">
        <v>7.3079</v>
      </c>
      <c r="E200" t="n">
        <v>13.68</v>
      </c>
      <c r="F200" t="n">
        <v>9.51</v>
      </c>
      <c r="G200" t="n">
        <v>19.02</v>
      </c>
      <c r="H200" t="n">
        <v>0.27</v>
      </c>
      <c r="I200" t="n">
        <v>30</v>
      </c>
      <c r="J200" t="n">
        <v>247.51</v>
      </c>
      <c r="K200" t="n">
        <v>58.47</v>
      </c>
      <c r="L200" t="n">
        <v>3.75</v>
      </c>
      <c r="M200" t="n">
        <v>28</v>
      </c>
      <c r="N200" t="n">
        <v>60.29</v>
      </c>
      <c r="O200" t="n">
        <v>30760.49</v>
      </c>
      <c r="P200" t="n">
        <v>148.03</v>
      </c>
      <c r="Q200" t="n">
        <v>446.32</v>
      </c>
      <c r="R200" t="n">
        <v>56.15</v>
      </c>
      <c r="S200" t="n">
        <v>28.73</v>
      </c>
      <c r="T200" t="n">
        <v>12929.42</v>
      </c>
      <c r="U200" t="n">
        <v>0.51</v>
      </c>
      <c r="V200" t="n">
        <v>0.86</v>
      </c>
      <c r="W200" t="n">
        <v>0.13</v>
      </c>
      <c r="X200" t="n">
        <v>0.79</v>
      </c>
      <c r="Y200" t="n">
        <v>1</v>
      </c>
      <c r="Z200" t="n">
        <v>10</v>
      </c>
    </row>
    <row r="201">
      <c r="A201" t="n">
        <v>12</v>
      </c>
      <c r="B201" t="n">
        <v>125</v>
      </c>
      <c r="C201" t="inlineStr">
        <is>
          <t xml:space="preserve">CONCLUIDO	</t>
        </is>
      </c>
      <c r="D201" t="n">
        <v>7.4897</v>
      </c>
      <c r="E201" t="n">
        <v>13.35</v>
      </c>
      <c r="F201" t="n">
        <v>9.32</v>
      </c>
      <c r="G201" t="n">
        <v>20.71</v>
      </c>
      <c r="H201" t="n">
        <v>0.29</v>
      </c>
      <c r="I201" t="n">
        <v>27</v>
      </c>
      <c r="J201" t="n">
        <v>247.96</v>
      </c>
      <c r="K201" t="n">
        <v>58.47</v>
      </c>
      <c r="L201" t="n">
        <v>4</v>
      </c>
      <c r="M201" t="n">
        <v>25</v>
      </c>
      <c r="N201" t="n">
        <v>60.48</v>
      </c>
      <c r="O201" t="n">
        <v>30815.5</v>
      </c>
      <c r="P201" t="n">
        <v>144.62</v>
      </c>
      <c r="Q201" t="n">
        <v>446.29</v>
      </c>
      <c r="R201" t="n">
        <v>49.79</v>
      </c>
      <c r="S201" t="n">
        <v>28.73</v>
      </c>
      <c r="T201" t="n">
        <v>9763.290000000001</v>
      </c>
      <c r="U201" t="n">
        <v>0.58</v>
      </c>
      <c r="V201" t="n">
        <v>0.87</v>
      </c>
      <c r="W201" t="n">
        <v>0.12</v>
      </c>
      <c r="X201" t="n">
        <v>0.6</v>
      </c>
      <c r="Y201" t="n">
        <v>1</v>
      </c>
      <c r="Z201" t="n">
        <v>10</v>
      </c>
    </row>
    <row r="202">
      <c r="A202" t="n">
        <v>13</v>
      </c>
      <c r="B202" t="n">
        <v>125</v>
      </c>
      <c r="C202" t="inlineStr">
        <is>
          <t xml:space="preserve">CONCLUIDO	</t>
        </is>
      </c>
      <c r="D202" t="n">
        <v>7.4339</v>
      </c>
      <c r="E202" t="n">
        <v>13.45</v>
      </c>
      <c r="F202" t="n">
        <v>9.470000000000001</v>
      </c>
      <c r="G202" t="n">
        <v>21.85</v>
      </c>
      <c r="H202" t="n">
        <v>0.3</v>
      </c>
      <c r="I202" t="n">
        <v>26</v>
      </c>
      <c r="J202" t="n">
        <v>248.4</v>
      </c>
      <c r="K202" t="n">
        <v>58.47</v>
      </c>
      <c r="L202" t="n">
        <v>4.25</v>
      </c>
      <c r="M202" t="n">
        <v>24</v>
      </c>
      <c r="N202" t="n">
        <v>60.68</v>
      </c>
      <c r="O202" t="n">
        <v>30870.57</v>
      </c>
      <c r="P202" t="n">
        <v>146.76</v>
      </c>
      <c r="Q202" t="n">
        <v>446.27</v>
      </c>
      <c r="R202" t="n">
        <v>55.68</v>
      </c>
      <c r="S202" t="n">
        <v>28.73</v>
      </c>
      <c r="T202" t="n">
        <v>12712.83</v>
      </c>
      <c r="U202" t="n">
        <v>0.52</v>
      </c>
      <c r="V202" t="n">
        <v>0.86</v>
      </c>
      <c r="W202" t="n">
        <v>0.11</v>
      </c>
      <c r="X202" t="n">
        <v>0.75</v>
      </c>
      <c r="Y202" t="n">
        <v>1</v>
      </c>
      <c r="Z202" t="n">
        <v>10</v>
      </c>
    </row>
    <row r="203">
      <c r="A203" t="n">
        <v>14</v>
      </c>
      <c r="B203" t="n">
        <v>125</v>
      </c>
      <c r="C203" t="inlineStr">
        <is>
          <t xml:space="preserve">CONCLUIDO	</t>
        </is>
      </c>
      <c r="D203" t="n">
        <v>7.45</v>
      </c>
      <c r="E203" t="n">
        <v>13.42</v>
      </c>
      <c r="F203" t="n">
        <v>9.49</v>
      </c>
      <c r="G203" t="n">
        <v>22.76</v>
      </c>
      <c r="H203" t="n">
        <v>0.32</v>
      </c>
      <c r="I203" t="n">
        <v>25</v>
      </c>
      <c r="J203" t="n">
        <v>248.85</v>
      </c>
      <c r="K203" t="n">
        <v>58.47</v>
      </c>
      <c r="L203" t="n">
        <v>4.5</v>
      </c>
      <c r="M203" t="n">
        <v>23</v>
      </c>
      <c r="N203" t="n">
        <v>60.88</v>
      </c>
      <c r="O203" t="n">
        <v>30925.72</v>
      </c>
      <c r="P203" t="n">
        <v>146.65</v>
      </c>
      <c r="Q203" t="n">
        <v>446.28</v>
      </c>
      <c r="R203" t="n">
        <v>55.76</v>
      </c>
      <c r="S203" t="n">
        <v>28.73</v>
      </c>
      <c r="T203" t="n">
        <v>12761.4</v>
      </c>
      <c r="U203" t="n">
        <v>0.52</v>
      </c>
      <c r="V203" t="n">
        <v>0.86</v>
      </c>
      <c r="W203" t="n">
        <v>0.12</v>
      </c>
      <c r="X203" t="n">
        <v>0.76</v>
      </c>
      <c r="Y203" t="n">
        <v>1</v>
      </c>
      <c r="Z203" t="n">
        <v>10</v>
      </c>
    </row>
    <row r="204">
      <c r="A204" t="n">
        <v>15</v>
      </c>
      <c r="B204" t="n">
        <v>125</v>
      </c>
      <c r="C204" t="inlineStr">
        <is>
          <t xml:space="preserve">CONCLUIDO	</t>
        </is>
      </c>
      <c r="D204" t="n">
        <v>7.5702</v>
      </c>
      <c r="E204" t="n">
        <v>13.21</v>
      </c>
      <c r="F204" t="n">
        <v>9.369999999999999</v>
      </c>
      <c r="G204" t="n">
        <v>24.43</v>
      </c>
      <c r="H204" t="n">
        <v>0.34</v>
      </c>
      <c r="I204" t="n">
        <v>23</v>
      </c>
      <c r="J204" t="n">
        <v>249.3</v>
      </c>
      <c r="K204" t="n">
        <v>58.47</v>
      </c>
      <c r="L204" t="n">
        <v>4.75</v>
      </c>
      <c r="M204" t="n">
        <v>21</v>
      </c>
      <c r="N204" t="n">
        <v>61.07</v>
      </c>
      <c r="O204" t="n">
        <v>30980.93</v>
      </c>
      <c r="P204" t="n">
        <v>144.53</v>
      </c>
      <c r="Q204" t="n">
        <v>446.3</v>
      </c>
      <c r="R204" t="n">
        <v>51.66</v>
      </c>
      <c r="S204" t="n">
        <v>28.73</v>
      </c>
      <c r="T204" t="n">
        <v>10720.31</v>
      </c>
      <c r="U204" t="n">
        <v>0.5600000000000001</v>
      </c>
      <c r="V204" t="n">
        <v>0.87</v>
      </c>
      <c r="W204" t="n">
        <v>0.12</v>
      </c>
      <c r="X204" t="n">
        <v>0.65</v>
      </c>
      <c r="Y204" t="n">
        <v>1</v>
      </c>
      <c r="Z204" t="n">
        <v>10</v>
      </c>
    </row>
    <row r="205">
      <c r="A205" t="n">
        <v>16</v>
      </c>
      <c r="B205" t="n">
        <v>125</v>
      </c>
      <c r="C205" t="inlineStr">
        <is>
          <t xml:space="preserve">CONCLUIDO	</t>
        </is>
      </c>
      <c r="D205" t="n">
        <v>7.617</v>
      </c>
      <c r="E205" t="n">
        <v>13.13</v>
      </c>
      <c r="F205" t="n">
        <v>9.33</v>
      </c>
      <c r="G205" t="n">
        <v>25.45</v>
      </c>
      <c r="H205" t="n">
        <v>0.36</v>
      </c>
      <c r="I205" t="n">
        <v>22</v>
      </c>
      <c r="J205" t="n">
        <v>249.75</v>
      </c>
      <c r="K205" t="n">
        <v>58.47</v>
      </c>
      <c r="L205" t="n">
        <v>5</v>
      </c>
      <c r="M205" t="n">
        <v>20</v>
      </c>
      <c r="N205" t="n">
        <v>61.27</v>
      </c>
      <c r="O205" t="n">
        <v>31036.22</v>
      </c>
      <c r="P205" t="n">
        <v>143.67</v>
      </c>
      <c r="Q205" t="n">
        <v>446.29</v>
      </c>
      <c r="R205" t="n">
        <v>50.64</v>
      </c>
      <c r="S205" t="n">
        <v>28.73</v>
      </c>
      <c r="T205" t="n">
        <v>10214.37</v>
      </c>
      <c r="U205" t="n">
        <v>0.57</v>
      </c>
      <c r="V205" t="n">
        <v>0.87</v>
      </c>
      <c r="W205" t="n">
        <v>0.12</v>
      </c>
      <c r="X205" t="n">
        <v>0.61</v>
      </c>
      <c r="Y205" t="n">
        <v>1</v>
      </c>
      <c r="Z205" t="n">
        <v>10</v>
      </c>
    </row>
    <row r="206">
      <c r="A206" t="n">
        <v>17</v>
      </c>
      <c r="B206" t="n">
        <v>125</v>
      </c>
      <c r="C206" t="inlineStr">
        <is>
          <t xml:space="preserve">CONCLUIDO	</t>
        </is>
      </c>
      <c r="D206" t="n">
        <v>7.6635</v>
      </c>
      <c r="E206" t="n">
        <v>13.05</v>
      </c>
      <c r="F206" t="n">
        <v>9.300000000000001</v>
      </c>
      <c r="G206" t="n">
        <v>26.57</v>
      </c>
      <c r="H206" t="n">
        <v>0.37</v>
      </c>
      <c r="I206" t="n">
        <v>21</v>
      </c>
      <c r="J206" t="n">
        <v>250.2</v>
      </c>
      <c r="K206" t="n">
        <v>58.47</v>
      </c>
      <c r="L206" t="n">
        <v>5.25</v>
      </c>
      <c r="M206" t="n">
        <v>19</v>
      </c>
      <c r="N206" t="n">
        <v>61.47</v>
      </c>
      <c r="O206" t="n">
        <v>31091.59</v>
      </c>
      <c r="P206" t="n">
        <v>142.95</v>
      </c>
      <c r="Q206" t="n">
        <v>446.3</v>
      </c>
      <c r="R206" t="n">
        <v>49.53</v>
      </c>
      <c r="S206" t="n">
        <v>28.73</v>
      </c>
      <c r="T206" t="n">
        <v>9663.51</v>
      </c>
      <c r="U206" t="n">
        <v>0.58</v>
      </c>
      <c r="V206" t="n">
        <v>0.88</v>
      </c>
      <c r="W206" t="n">
        <v>0.11</v>
      </c>
      <c r="X206" t="n">
        <v>0.58</v>
      </c>
      <c r="Y206" t="n">
        <v>1</v>
      </c>
      <c r="Z206" t="n">
        <v>10</v>
      </c>
    </row>
    <row r="207">
      <c r="A207" t="n">
        <v>18</v>
      </c>
      <c r="B207" t="n">
        <v>125</v>
      </c>
      <c r="C207" t="inlineStr">
        <is>
          <t xml:space="preserve">CONCLUIDO	</t>
        </is>
      </c>
      <c r="D207" t="n">
        <v>7.7114</v>
      </c>
      <c r="E207" t="n">
        <v>12.97</v>
      </c>
      <c r="F207" t="n">
        <v>9.27</v>
      </c>
      <c r="G207" t="n">
        <v>27.8</v>
      </c>
      <c r="H207" t="n">
        <v>0.39</v>
      </c>
      <c r="I207" t="n">
        <v>20</v>
      </c>
      <c r="J207" t="n">
        <v>250.64</v>
      </c>
      <c r="K207" t="n">
        <v>58.47</v>
      </c>
      <c r="L207" t="n">
        <v>5.5</v>
      </c>
      <c r="M207" t="n">
        <v>18</v>
      </c>
      <c r="N207" t="n">
        <v>61.67</v>
      </c>
      <c r="O207" t="n">
        <v>31147.02</v>
      </c>
      <c r="P207" t="n">
        <v>142.29</v>
      </c>
      <c r="Q207" t="n">
        <v>446.28</v>
      </c>
      <c r="R207" t="n">
        <v>48.42</v>
      </c>
      <c r="S207" t="n">
        <v>28.73</v>
      </c>
      <c r="T207" t="n">
        <v>9113.82</v>
      </c>
      <c r="U207" t="n">
        <v>0.59</v>
      </c>
      <c r="V207" t="n">
        <v>0.88</v>
      </c>
      <c r="W207" t="n">
        <v>0.11</v>
      </c>
      <c r="X207" t="n">
        <v>0.55</v>
      </c>
      <c r="Y207" t="n">
        <v>1</v>
      </c>
      <c r="Z207" t="n">
        <v>10</v>
      </c>
    </row>
    <row r="208">
      <c r="A208" t="n">
        <v>19</v>
      </c>
      <c r="B208" t="n">
        <v>125</v>
      </c>
      <c r="C208" t="inlineStr">
        <is>
          <t xml:space="preserve">CONCLUIDO	</t>
        </is>
      </c>
      <c r="D208" t="n">
        <v>7.7586</v>
      </c>
      <c r="E208" t="n">
        <v>12.89</v>
      </c>
      <c r="F208" t="n">
        <v>9.23</v>
      </c>
      <c r="G208" t="n">
        <v>29.16</v>
      </c>
      <c r="H208" t="n">
        <v>0.41</v>
      </c>
      <c r="I208" t="n">
        <v>19</v>
      </c>
      <c r="J208" t="n">
        <v>251.09</v>
      </c>
      <c r="K208" t="n">
        <v>58.47</v>
      </c>
      <c r="L208" t="n">
        <v>5.75</v>
      </c>
      <c r="M208" t="n">
        <v>17</v>
      </c>
      <c r="N208" t="n">
        <v>61.87</v>
      </c>
      <c r="O208" t="n">
        <v>31202.53</v>
      </c>
      <c r="P208" t="n">
        <v>141.52</v>
      </c>
      <c r="Q208" t="n">
        <v>446.33</v>
      </c>
      <c r="R208" t="n">
        <v>47.36</v>
      </c>
      <c r="S208" t="n">
        <v>28.73</v>
      </c>
      <c r="T208" t="n">
        <v>8587.6</v>
      </c>
      <c r="U208" t="n">
        <v>0.61</v>
      </c>
      <c r="V208" t="n">
        <v>0.88</v>
      </c>
      <c r="W208" t="n">
        <v>0.11</v>
      </c>
      <c r="X208" t="n">
        <v>0.51</v>
      </c>
      <c r="Y208" t="n">
        <v>1</v>
      </c>
      <c r="Z208" t="n">
        <v>10</v>
      </c>
    </row>
    <row r="209">
      <c r="A209" t="n">
        <v>20</v>
      </c>
      <c r="B209" t="n">
        <v>125</v>
      </c>
      <c r="C209" t="inlineStr">
        <is>
          <t xml:space="preserve">CONCLUIDO	</t>
        </is>
      </c>
      <c r="D209" t="n">
        <v>7.7983</v>
      </c>
      <c r="E209" t="n">
        <v>12.82</v>
      </c>
      <c r="F209" t="n">
        <v>9.220000000000001</v>
      </c>
      <c r="G209" t="n">
        <v>30.72</v>
      </c>
      <c r="H209" t="n">
        <v>0.42</v>
      </c>
      <c r="I209" t="n">
        <v>18</v>
      </c>
      <c r="J209" t="n">
        <v>251.55</v>
      </c>
      <c r="K209" t="n">
        <v>58.47</v>
      </c>
      <c r="L209" t="n">
        <v>6</v>
      </c>
      <c r="M209" t="n">
        <v>16</v>
      </c>
      <c r="N209" t="n">
        <v>62.07</v>
      </c>
      <c r="O209" t="n">
        <v>31258.11</v>
      </c>
      <c r="P209" t="n">
        <v>140.74</v>
      </c>
      <c r="Q209" t="n">
        <v>446.28</v>
      </c>
      <c r="R209" t="n">
        <v>46.79</v>
      </c>
      <c r="S209" t="n">
        <v>28.73</v>
      </c>
      <c r="T209" t="n">
        <v>8307.9</v>
      </c>
      <c r="U209" t="n">
        <v>0.61</v>
      </c>
      <c r="V209" t="n">
        <v>0.88</v>
      </c>
      <c r="W209" t="n">
        <v>0.11</v>
      </c>
      <c r="X209" t="n">
        <v>0.5</v>
      </c>
      <c r="Y209" t="n">
        <v>1</v>
      </c>
      <c r="Z209" t="n">
        <v>10</v>
      </c>
    </row>
    <row r="210">
      <c r="A210" t="n">
        <v>21</v>
      </c>
      <c r="B210" t="n">
        <v>125</v>
      </c>
      <c r="C210" t="inlineStr">
        <is>
          <t xml:space="preserve">CONCLUIDO	</t>
        </is>
      </c>
      <c r="D210" t="n">
        <v>7.8005</v>
      </c>
      <c r="E210" t="n">
        <v>12.82</v>
      </c>
      <c r="F210" t="n">
        <v>9.210000000000001</v>
      </c>
      <c r="G210" t="n">
        <v>30.71</v>
      </c>
      <c r="H210" t="n">
        <v>0.44</v>
      </c>
      <c r="I210" t="n">
        <v>18</v>
      </c>
      <c r="J210" t="n">
        <v>252</v>
      </c>
      <c r="K210" t="n">
        <v>58.47</v>
      </c>
      <c r="L210" t="n">
        <v>6.25</v>
      </c>
      <c r="M210" t="n">
        <v>16</v>
      </c>
      <c r="N210" t="n">
        <v>62.27</v>
      </c>
      <c r="O210" t="n">
        <v>31313.77</v>
      </c>
      <c r="P210" t="n">
        <v>140.26</v>
      </c>
      <c r="Q210" t="n">
        <v>446.28</v>
      </c>
      <c r="R210" t="n">
        <v>46.6</v>
      </c>
      <c r="S210" t="n">
        <v>28.73</v>
      </c>
      <c r="T210" t="n">
        <v>8215.16</v>
      </c>
      <c r="U210" t="n">
        <v>0.62</v>
      </c>
      <c r="V210" t="n">
        <v>0.88</v>
      </c>
      <c r="W210" t="n">
        <v>0.11</v>
      </c>
      <c r="X210" t="n">
        <v>0.49</v>
      </c>
      <c r="Y210" t="n">
        <v>1</v>
      </c>
      <c r="Z210" t="n">
        <v>10</v>
      </c>
    </row>
    <row r="211">
      <c r="A211" t="n">
        <v>22</v>
      </c>
      <c r="B211" t="n">
        <v>125</v>
      </c>
      <c r="C211" t="inlineStr">
        <is>
          <t xml:space="preserve">CONCLUIDO	</t>
        </is>
      </c>
      <c r="D211" t="n">
        <v>7.85</v>
      </c>
      <c r="E211" t="n">
        <v>12.74</v>
      </c>
      <c r="F211" t="n">
        <v>9.18</v>
      </c>
      <c r="G211" t="n">
        <v>32.4</v>
      </c>
      <c r="H211" t="n">
        <v>0.46</v>
      </c>
      <c r="I211" t="n">
        <v>17</v>
      </c>
      <c r="J211" t="n">
        <v>252.45</v>
      </c>
      <c r="K211" t="n">
        <v>58.47</v>
      </c>
      <c r="L211" t="n">
        <v>6.5</v>
      </c>
      <c r="M211" t="n">
        <v>15</v>
      </c>
      <c r="N211" t="n">
        <v>62.47</v>
      </c>
      <c r="O211" t="n">
        <v>31369.49</v>
      </c>
      <c r="P211" t="n">
        <v>139.38</v>
      </c>
      <c r="Q211" t="n">
        <v>446.27</v>
      </c>
      <c r="R211" t="n">
        <v>45.57</v>
      </c>
      <c r="S211" t="n">
        <v>28.73</v>
      </c>
      <c r="T211" t="n">
        <v>7707.45</v>
      </c>
      <c r="U211" t="n">
        <v>0.63</v>
      </c>
      <c r="V211" t="n">
        <v>0.89</v>
      </c>
      <c r="W211" t="n">
        <v>0.11</v>
      </c>
      <c r="X211" t="n">
        <v>0.46</v>
      </c>
      <c r="Y211" t="n">
        <v>1</v>
      </c>
      <c r="Z211" t="n">
        <v>10</v>
      </c>
    </row>
    <row r="212">
      <c r="A212" t="n">
        <v>23</v>
      </c>
      <c r="B212" t="n">
        <v>125</v>
      </c>
      <c r="C212" t="inlineStr">
        <is>
          <t xml:space="preserve">CONCLUIDO	</t>
        </is>
      </c>
      <c r="D212" t="n">
        <v>7.9001</v>
      </c>
      <c r="E212" t="n">
        <v>12.66</v>
      </c>
      <c r="F212" t="n">
        <v>9.15</v>
      </c>
      <c r="G212" t="n">
        <v>34.3</v>
      </c>
      <c r="H212" t="n">
        <v>0.47</v>
      </c>
      <c r="I212" t="n">
        <v>16</v>
      </c>
      <c r="J212" t="n">
        <v>252.9</v>
      </c>
      <c r="K212" t="n">
        <v>58.47</v>
      </c>
      <c r="L212" t="n">
        <v>6.75</v>
      </c>
      <c r="M212" t="n">
        <v>14</v>
      </c>
      <c r="N212" t="n">
        <v>62.68</v>
      </c>
      <c r="O212" t="n">
        <v>31425.3</v>
      </c>
      <c r="P212" t="n">
        <v>138.6</v>
      </c>
      <c r="Q212" t="n">
        <v>446.3</v>
      </c>
      <c r="R212" t="n">
        <v>44.48</v>
      </c>
      <c r="S212" t="n">
        <v>28.73</v>
      </c>
      <c r="T212" t="n">
        <v>7163.66</v>
      </c>
      <c r="U212" t="n">
        <v>0.65</v>
      </c>
      <c r="V212" t="n">
        <v>0.89</v>
      </c>
      <c r="W212" t="n">
        <v>0.11</v>
      </c>
      <c r="X212" t="n">
        <v>0.42</v>
      </c>
      <c r="Y212" t="n">
        <v>1</v>
      </c>
      <c r="Z212" t="n">
        <v>10</v>
      </c>
    </row>
    <row r="213">
      <c r="A213" t="n">
        <v>24</v>
      </c>
      <c r="B213" t="n">
        <v>125</v>
      </c>
      <c r="C213" t="inlineStr">
        <is>
          <t xml:space="preserve">CONCLUIDO	</t>
        </is>
      </c>
      <c r="D213" t="n">
        <v>7.9022</v>
      </c>
      <c r="E213" t="n">
        <v>12.65</v>
      </c>
      <c r="F213" t="n">
        <v>9.140000000000001</v>
      </c>
      <c r="G213" t="n">
        <v>34.28</v>
      </c>
      <c r="H213" t="n">
        <v>0.49</v>
      </c>
      <c r="I213" t="n">
        <v>16</v>
      </c>
      <c r="J213" t="n">
        <v>253.35</v>
      </c>
      <c r="K213" t="n">
        <v>58.47</v>
      </c>
      <c r="L213" t="n">
        <v>7</v>
      </c>
      <c r="M213" t="n">
        <v>14</v>
      </c>
      <c r="N213" t="n">
        <v>62.88</v>
      </c>
      <c r="O213" t="n">
        <v>31481.17</v>
      </c>
      <c r="P213" t="n">
        <v>138.2</v>
      </c>
      <c r="Q213" t="n">
        <v>446.32</v>
      </c>
      <c r="R213" t="n">
        <v>44.33</v>
      </c>
      <c r="S213" t="n">
        <v>28.73</v>
      </c>
      <c r="T213" t="n">
        <v>7088.75</v>
      </c>
      <c r="U213" t="n">
        <v>0.65</v>
      </c>
      <c r="V213" t="n">
        <v>0.89</v>
      </c>
      <c r="W213" t="n">
        <v>0.11</v>
      </c>
      <c r="X213" t="n">
        <v>0.42</v>
      </c>
      <c r="Y213" t="n">
        <v>1</v>
      </c>
      <c r="Z213" t="n">
        <v>10</v>
      </c>
    </row>
    <row r="214">
      <c r="A214" t="n">
        <v>25</v>
      </c>
      <c r="B214" t="n">
        <v>125</v>
      </c>
      <c r="C214" t="inlineStr">
        <is>
          <t xml:space="preserve">CONCLUIDO	</t>
        </is>
      </c>
      <c r="D214" t="n">
        <v>7.9546</v>
      </c>
      <c r="E214" t="n">
        <v>12.57</v>
      </c>
      <c r="F214" t="n">
        <v>9.109999999999999</v>
      </c>
      <c r="G214" t="n">
        <v>36.42</v>
      </c>
      <c r="H214" t="n">
        <v>0.51</v>
      </c>
      <c r="I214" t="n">
        <v>15</v>
      </c>
      <c r="J214" t="n">
        <v>253.81</v>
      </c>
      <c r="K214" t="n">
        <v>58.47</v>
      </c>
      <c r="L214" t="n">
        <v>7.25</v>
      </c>
      <c r="M214" t="n">
        <v>13</v>
      </c>
      <c r="N214" t="n">
        <v>63.08</v>
      </c>
      <c r="O214" t="n">
        <v>31537.13</v>
      </c>
      <c r="P214" t="n">
        <v>137.57</v>
      </c>
      <c r="Q214" t="n">
        <v>446.28</v>
      </c>
      <c r="R214" t="n">
        <v>43.08</v>
      </c>
      <c r="S214" t="n">
        <v>28.73</v>
      </c>
      <c r="T214" t="n">
        <v>6468.35</v>
      </c>
      <c r="U214" t="n">
        <v>0.67</v>
      </c>
      <c r="V214" t="n">
        <v>0.89</v>
      </c>
      <c r="W214" t="n">
        <v>0.11</v>
      </c>
      <c r="X214" t="n">
        <v>0.39</v>
      </c>
      <c r="Y214" t="n">
        <v>1</v>
      </c>
      <c r="Z214" t="n">
        <v>10</v>
      </c>
    </row>
    <row r="215">
      <c r="A215" t="n">
        <v>26</v>
      </c>
      <c r="B215" t="n">
        <v>125</v>
      </c>
      <c r="C215" t="inlineStr">
        <is>
          <t xml:space="preserve">CONCLUIDO	</t>
        </is>
      </c>
      <c r="D215" t="n">
        <v>7.9754</v>
      </c>
      <c r="E215" t="n">
        <v>12.54</v>
      </c>
      <c r="F215" t="n">
        <v>9.07</v>
      </c>
      <c r="G215" t="n">
        <v>36.29</v>
      </c>
      <c r="H215" t="n">
        <v>0.52</v>
      </c>
      <c r="I215" t="n">
        <v>15</v>
      </c>
      <c r="J215" t="n">
        <v>254.26</v>
      </c>
      <c r="K215" t="n">
        <v>58.47</v>
      </c>
      <c r="L215" t="n">
        <v>7.5</v>
      </c>
      <c r="M215" t="n">
        <v>13</v>
      </c>
      <c r="N215" t="n">
        <v>63.29</v>
      </c>
      <c r="O215" t="n">
        <v>31593.16</v>
      </c>
      <c r="P215" t="n">
        <v>136.88</v>
      </c>
      <c r="Q215" t="n">
        <v>446.27</v>
      </c>
      <c r="R215" t="n">
        <v>41.88</v>
      </c>
      <c r="S215" t="n">
        <v>28.73</v>
      </c>
      <c r="T215" t="n">
        <v>5870.28</v>
      </c>
      <c r="U215" t="n">
        <v>0.6899999999999999</v>
      </c>
      <c r="V215" t="n">
        <v>0.9</v>
      </c>
      <c r="W215" t="n">
        <v>0.11</v>
      </c>
      <c r="X215" t="n">
        <v>0.35</v>
      </c>
      <c r="Y215" t="n">
        <v>1</v>
      </c>
      <c r="Z215" t="n">
        <v>10</v>
      </c>
    </row>
    <row r="216">
      <c r="A216" t="n">
        <v>27</v>
      </c>
      <c r="B216" t="n">
        <v>125</v>
      </c>
      <c r="C216" t="inlineStr">
        <is>
          <t xml:space="preserve">CONCLUIDO	</t>
        </is>
      </c>
      <c r="D216" t="n">
        <v>8.0427</v>
      </c>
      <c r="E216" t="n">
        <v>12.43</v>
      </c>
      <c r="F216" t="n">
        <v>9.02</v>
      </c>
      <c r="G216" t="n">
        <v>38.64</v>
      </c>
      <c r="H216" t="n">
        <v>0.54</v>
      </c>
      <c r="I216" t="n">
        <v>14</v>
      </c>
      <c r="J216" t="n">
        <v>254.72</v>
      </c>
      <c r="K216" t="n">
        <v>58.47</v>
      </c>
      <c r="L216" t="n">
        <v>7.75</v>
      </c>
      <c r="M216" t="n">
        <v>12</v>
      </c>
      <c r="N216" t="n">
        <v>63.49</v>
      </c>
      <c r="O216" t="n">
        <v>31649.26</v>
      </c>
      <c r="P216" t="n">
        <v>135.53</v>
      </c>
      <c r="Q216" t="n">
        <v>446.28</v>
      </c>
      <c r="R216" t="n">
        <v>40.21</v>
      </c>
      <c r="S216" t="n">
        <v>28.73</v>
      </c>
      <c r="T216" t="n">
        <v>5040.52</v>
      </c>
      <c r="U216" t="n">
        <v>0.71</v>
      </c>
      <c r="V216" t="n">
        <v>0.9</v>
      </c>
      <c r="W216" t="n">
        <v>0.1</v>
      </c>
      <c r="X216" t="n">
        <v>0.29</v>
      </c>
      <c r="Y216" t="n">
        <v>1</v>
      </c>
      <c r="Z216" t="n">
        <v>10</v>
      </c>
    </row>
    <row r="217">
      <c r="A217" t="n">
        <v>28</v>
      </c>
      <c r="B217" t="n">
        <v>125</v>
      </c>
      <c r="C217" t="inlineStr">
        <is>
          <t xml:space="preserve">CONCLUIDO	</t>
        </is>
      </c>
      <c r="D217" t="n">
        <v>7.9491</v>
      </c>
      <c r="E217" t="n">
        <v>12.58</v>
      </c>
      <c r="F217" t="n">
        <v>9.16</v>
      </c>
      <c r="G217" t="n">
        <v>39.27</v>
      </c>
      <c r="H217" t="n">
        <v>0.5600000000000001</v>
      </c>
      <c r="I217" t="n">
        <v>14</v>
      </c>
      <c r="J217" t="n">
        <v>255.17</v>
      </c>
      <c r="K217" t="n">
        <v>58.47</v>
      </c>
      <c r="L217" t="n">
        <v>8</v>
      </c>
      <c r="M217" t="n">
        <v>12</v>
      </c>
      <c r="N217" t="n">
        <v>63.7</v>
      </c>
      <c r="O217" t="n">
        <v>31705.44</v>
      </c>
      <c r="P217" t="n">
        <v>137.48</v>
      </c>
      <c r="Q217" t="n">
        <v>446.27</v>
      </c>
      <c r="R217" t="n">
        <v>45.47</v>
      </c>
      <c r="S217" t="n">
        <v>28.73</v>
      </c>
      <c r="T217" t="n">
        <v>7669.08</v>
      </c>
      <c r="U217" t="n">
        <v>0.63</v>
      </c>
      <c r="V217" t="n">
        <v>0.89</v>
      </c>
      <c r="W217" t="n">
        <v>0.1</v>
      </c>
      <c r="X217" t="n">
        <v>0.44</v>
      </c>
      <c r="Y217" t="n">
        <v>1</v>
      </c>
      <c r="Z217" t="n">
        <v>10</v>
      </c>
    </row>
    <row r="218">
      <c r="A218" t="n">
        <v>29</v>
      </c>
      <c r="B218" t="n">
        <v>125</v>
      </c>
      <c r="C218" t="inlineStr">
        <is>
          <t xml:space="preserve">CONCLUIDO	</t>
        </is>
      </c>
      <c r="D218" t="n">
        <v>8.038600000000001</v>
      </c>
      <c r="E218" t="n">
        <v>12.44</v>
      </c>
      <c r="F218" t="n">
        <v>9.07</v>
      </c>
      <c r="G218" t="n">
        <v>41.86</v>
      </c>
      <c r="H218" t="n">
        <v>0.57</v>
      </c>
      <c r="I218" t="n">
        <v>13</v>
      </c>
      <c r="J218" t="n">
        <v>255.63</v>
      </c>
      <c r="K218" t="n">
        <v>58.47</v>
      </c>
      <c r="L218" t="n">
        <v>8.25</v>
      </c>
      <c r="M218" t="n">
        <v>11</v>
      </c>
      <c r="N218" t="n">
        <v>63.91</v>
      </c>
      <c r="O218" t="n">
        <v>31761.69</v>
      </c>
      <c r="P218" t="n">
        <v>135.64</v>
      </c>
      <c r="Q218" t="n">
        <v>446.31</v>
      </c>
      <c r="R218" t="n">
        <v>42.1</v>
      </c>
      <c r="S218" t="n">
        <v>28.73</v>
      </c>
      <c r="T218" t="n">
        <v>5988.99</v>
      </c>
      <c r="U218" t="n">
        <v>0.68</v>
      </c>
      <c r="V218" t="n">
        <v>0.9</v>
      </c>
      <c r="W218" t="n">
        <v>0.1</v>
      </c>
      <c r="X218" t="n">
        <v>0.35</v>
      </c>
      <c r="Y218" t="n">
        <v>1</v>
      </c>
      <c r="Z218" t="n">
        <v>10</v>
      </c>
    </row>
    <row r="219">
      <c r="A219" t="n">
        <v>30</v>
      </c>
      <c r="B219" t="n">
        <v>125</v>
      </c>
      <c r="C219" t="inlineStr">
        <is>
          <t xml:space="preserve">CONCLUIDO	</t>
        </is>
      </c>
      <c r="D219" t="n">
        <v>8.0382</v>
      </c>
      <c r="E219" t="n">
        <v>12.44</v>
      </c>
      <c r="F219" t="n">
        <v>9.07</v>
      </c>
      <c r="G219" t="n">
        <v>41.86</v>
      </c>
      <c r="H219" t="n">
        <v>0.59</v>
      </c>
      <c r="I219" t="n">
        <v>13</v>
      </c>
      <c r="J219" t="n">
        <v>256.09</v>
      </c>
      <c r="K219" t="n">
        <v>58.47</v>
      </c>
      <c r="L219" t="n">
        <v>8.5</v>
      </c>
      <c r="M219" t="n">
        <v>11</v>
      </c>
      <c r="N219" t="n">
        <v>64.11</v>
      </c>
      <c r="O219" t="n">
        <v>31818.02</v>
      </c>
      <c r="P219" t="n">
        <v>135.35</v>
      </c>
      <c r="Q219" t="n">
        <v>446.3</v>
      </c>
      <c r="R219" t="n">
        <v>41.99</v>
      </c>
      <c r="S219" t="n">
        <v>28.73</v>
      </c>
      <c r="T219" t="n">
        <v>5936.04</v>
      </c>
      <c r="U219" t="n">
        <v>0.68</v>
      </c>
      <c r="V219" t="n">
        <v>0.9</v>
      </c>
      <c r="W219" t="n">
        <v>0.1</v>
      </c>
      <c r="X219" t="n">
        <v>0.35</v>
      </c>
      <c r="Y219" t="n">
        <v>1</v>
      </c>
      <c r="Z219" t="n">
        <v>10</v>
      </c>
    </row>
    <row r="220">
      <c r="A220" t="n">
        <v>31</v>
      </c>
      <c r="B220" t="n">
        <v>125</v>
      </c>
      <c r="C220" t="inlineStr">
        <is>
          <t xml:space="preserve">CONCLUIDO	</t>
        </is>
      </c>
      <c r="D220" t="n">
        <v>8.033899999999999</v>
      </c>
      <c r="E220" t="n">
        <v>12.45</v>
      </c>
      <c r="F220" t="n">
        <v>9.08</v>
      </c>
      <c r="G220" t="n">
        <v>41.89</v>
      </c>
      <c r="H220" t="n">
        <v>0.61</v>
      </c>
      <c r="I220" t="n">
        <v>13</v>
      </c>
      <c r="J220" t="n">
        <v>256.54</v>
      </c>
      <c r="K220" t="n">
        <v>58.47</v>
      </c>
      <c r="L220" t="n">
        <v>8.75</v>
      </c>
      <c r="M220" t="n">
        <v>11</v>
      </c>
      <c r="N220" t="n">
        <v>64.31999999999999</v>
      </c>
      <c r="O220" t="n">
        <v>31874.43</v>
      </c>
      <c r="P220" t="n">
        <v>135.1</v>
      </c>
      <c r="Q220" t="n">
        <v>446.27</v>
      </c>
      <c r="R220" t="n">
        <v>42.2</v>
      </c>
      <c r="S220" t="n">
        <v>28.73</v>
      </c>
      <c r="T220" t="n">
        <v>6041.32</v>
      </c>
      <c r="U220" t="n">
        <v>0.68</v>
      </c>
      <c r="V220" t="n">
        <v>0.9</v>
      </c>
      <c r="W220" t="n">
        <v>0.1</v>
      </c>
      <c r="X220" t="n">
        <v>0.36</v>
      </c>
      <c r="Y220" t="n">
        <v>1</v>
      </c>
      <c r="Z220" t="n">
        <v>10</v>
      </c>
    </row>
    <row r="221">
      <c r="A221" t="n">
        <v>32</v>
      </c>
      <c r="B221" t="n">
        <v>125</v>
      </c>
      <c r="C221" t="inlineStr">
        <is>
          <t xml:space="preserve">CONCLUIDO	</t>
        </is>
      </c>
      <c r="D221" t="n">
        <v>8.0861</v>
      </c>
      <c r="E221" t="n">
        <v>12.37</v>
      </c>
      <c r="F221" t="n">
        <v>9.039999999999999</v>
      </c>
      <c r="G221" t="n">
        <v>45.22</v>
      </c>
      <c r="H221" t="n">
        <v>0.62</v>
      </c>
      <c r="I221" t="n">
        <v>12</v>
      </c>
      <c r="J221" t="n">
        <v>257</v>
      </c>
      <c r="K221" t="n">
        <v>58.47</v>
      </c>
      <c r="L221" t="n">
        <v>9</v>
      </c>
      <c r="M221" t="n">
        <v>10</v>
      </c>
      <c r="N221" t="n">
        <v>64.53</v>
      </c>
      <c r="O221" t="n">
        <v>31931.04</v>
      </c>
      <c r="P221" t="n">
        <v>134.61</v>
      </c>
      <c r="Q221" t="n">
        <v>446.28</v>
      </c>
      <c r="R221" t="n">
        <v>41.21</v>
      </c>
      <c r="S221" t="n">
        <v>28.73</v>
      </c>
      <c r="T221" t="n">
        <v>5552.09</v>
      </c>
      <c r="U221" t="n">
        <v>0.7</v>
      </c>
      <c r="V221" t="n">
        <v>0.9</v>
      </c>
      <c r="W221" t="n">
        <v>0.1</v>
      </c>
      <c r="X221" t="n">
        <v>0.32</v>
      </c>
      <c r="Y221" t="n">
        <v>1</v>
      </c>
      <c r="Z221" t="n">
        <v>10</v>
      </c>
    </row>
    <row r="222">
      <c r="A222" t="n">
        <v>33</v>
      </c>
      <c r="B222" t="n">
        <v>125</v>
      </c>
      <c r="C222" t="inlineStr">
        <is>
          <t xml:space="preserve">CONCLUIDO	</t>
        </is>
      </c>
      <c r="D222" t="n">
        <v>8.0921</v>
      </c>
      <c r="E222" t="n">
        <v>12.36</v>
      </c>
      <c r="F222" t="n">
        <v>9.029999999999999</v>
      </c>
      <c r="G222" t="n">
        <v>45.17</v>
      </c>
      <c r="H222" t="n">
        <v>0.64</v>
      </c>
      <c r="I222" t="n">
        <v>12</v>
      </c>
      <c r="J222" t="n">
        <v>257.46</v>
      </c>
      <c r="K222" t="n">
        <v>58.47</v>
      </c>
      <c r="L222" t="n">
        <v>9.25</v>
      </c>
      <c r="M222" t="n">
        <v>10</v>
      </c>
      <c r="N222" t="n">
        <v>64.73999999999999</v>
      </c>
      <c r="O222" t="n">
        <v>31987.61</v>
      </c>
      <c r="P222" t="n">
        <v>134.41</v>
      </c>
      <c r="Q222" t="n">
        <v>446.29</v>
      </c>
      <c r="R222" t="n">
        <v>40.85</v>
      </c>
      <c r="S222" t="n">
        <v>28.73</v>
      </c>
      <c r="T222" t="n">
        <v>5368.34</v>
      </c>
      <c r="U222" t="n">
        <v>0.7</v>
      </c>
      <c r="V222" t="n">
        <v>0.9</v>
      </c>
      <c r="W222" t="n">
        <v>0.1</v>
      </c>
      <c r="X222" t="n">
        <v>0.31</v>
      </c>
      <c r="Y222" t="n">
        <v>1</v>
      </c>
      <c r="Z222" t="n">
        <v>10</v>
      </c>
    </row>
    <row r="223">
      <c r="A223" t="n">
        <v>34</v>
      </c>
      <c r="B223" t="n">
        <v>125</v>
      </c>
      <c r="C223" t="inlineStr">
        <is>
          <t xml:space="preserve">CONCLUIDO	</t>
        </is>
      </c>
      <c r="D223" t="n">
        <v>8.0801</v>
      </c>
      <c r="E223" t="n">
        <v>12.38</v>
      </c>
      <c r="F223" t="n">
        <v>9.050000000000001</v>
      </c>
      <c r="G223" t="n">
        <v>45.26</v>
      </c>
      <c r="H223" t="n">
        <v>0.66</v>
      </c>
      <c r="I223" t="n">
        <v>12</v>
      </c>
      <c r="J223" t="n">
        <v>257.92</v>
      </c>
      <c r="K223" t="n">
        <v>58.47</v>
      </c>
      <c r="L223" t="n">
        <v>9.5</v>
      </c>
      <c r="M223" t="n">
        <v>10</v>
      </c>
      <c r="N223" t="n">
        <v>64.95</v>
      </c>
      <c r="O223" t="n">
        <v>32044.25</v>
      </c>
      <c r="P223" t="n">
        <v>134</v>
      </c>
      <c r="Q223" t="n">
        <v>446.34</v>
      </c>
      <c r="R223" t="n">
        <v>41.45</v>
      </c>
      <c r="S223" t="n">
        <v>28.73</v>
      </c>
      <c r="T223" t="n">
        <v>5668.07</v>
      </c>
      <c r="U223" t="n">
        <v>0.6899999999999999</v>
      </c>
      <c r="V223" t="n">
        <v>0.9</v>
      </c>
      <c r="W223" t="n">
        <v>0.1</v>
      </c>
      <c r="X223" t="n">
        <v>0.33</v>
      </c>
      <c r="Y223" t="n">
        <v>1</v>
      </c>
      <c r="Z223" t="n">
        <v>10</v>
      </c>
    </row>
    <row r="224">
      <c r="A224" t="n">
        <v>35</v>
      </c>
      <c r="B224" t="n">
        <v>125</v>
      </c>
      <c r="C224" t="inlineStr">
        <is>
          <t xml:space="preserve">CONCLUIDO	</t>
        </is>
      </c>
      <c r="D224" t="n">
        <v>8.1441</v>
      </c>
      <c r="E224" t="n">
        <v>12.28</v>
      </c>
      <c r="F224" t="n">
        <v>9</v>
      </c>
      <c r="G224" t="n">
        <v>49.1</v>
      </c>
      <c r="H224" t="n">
        <v>0.67</v>
      </c>
      <c r="I224" t="n">
        <v>11</v>
      </c>
      <c r="J224" t="n">
        <v>258.38</v>
      </c>
      <c r="K224" t="n">
        <v>58.47</v>
      </c>
      <c r="L224" t="n">
        <v>9.75</v>
      </c>
      <c r="M224" t="n">
        <v>9</v>
      </c>
      <c r="N224" t="n">
        <v>65.16</v>
      </c>
      <c r="O224" t="n">
        <v>32100.97</v>
      </c>
      <c r="P224" t="n">
        <v>132.79</v>
      </c>
      <c r="Q224" t="n">
        <v>446.33</v>
      </c>
      <c r="R224" t="n">
        <v>39.82</v>
      </c>
      <c r="S224" t="n">
        <v>28.73</v>
      </c>
      <c r="T224" t="n">
        <v>4859.82</v>
      </c>
      <c r="U224" t="n">
        <v>0.72</v>
      </c>
      <c r="V224" t="n">
        <v>0.9</v>
      </c>
      <c r="W224" t="n">
        <v>0.1</v>
      </c>
      <c r="X224" t="n">
        <v>0.28</v>
      </c>
      <c r="Y224" t="n">
        <v>1</v>
      </c>
      <c r="Z224" t="n">
        <v>10</v>
      </c>
    </row>
    <row r="225">
      <c r="A225" t="n">
        <v>36</v>
      </c>
      <c r="B225" t="n">
        <v>125</v>
      </c>
      <c r="C225" t="inlineStr">
        <is>
          <t xml:space="preserve">CONCLUIDO	</t>
        </is>
      </c>
      <c r="D225" t="n">
        <v>8.148300000000001</v>
      </c>
      <c r="E225" t="n">
        <v>12.27</v>
      </c>
      <c r="F225" t="n">
        <v>9</v>
      </c>
      <c r="G225" t="n">
        <v>49.07</v>
      </c>
      <c r="H225" t="n">
        <v>0.6899999999999999</v>
      </c>
      <c r="I225" t="n">
        <v>11</v>
      </c>
      <c r="J225" t="n">
        <v>258.84</v>
      </c>
      <c r="K225" t="n">
        <v>58.47</v>
      </c>
      <c r="L225" t="n">
        <v>10</v>
      </c>
      <c r="M225" t="n">
        <v>9</v>
      </c>
      <c r="N225" t="n">
        <v>65.37</v>
      </c>
      <c r="O225" t="n">
        <v>32157.77</v>
      </c>
      <c r="P225" t="n">
        <v>132.44</v>
      </c>
      <c r="Q225" t="n">
        <v>446.31</v>
      </c>
      <c r="R225" t="n">
        <v>39.57</v>
      </c>
      <c r="S225" t="n">
        <v>28.73</v>
      </c>
      <c r="T225" t="n">
        <v>4734.15</v>
      </c>
      <c r="U225" t="n">
        <v>0.73</v>
      </c>
      <c r="V225" t="n">
        <v>0.91</v>
      </c>
      <c r="W225" t="n">
        <v>0.1</v>
      </c>
      <c r="X225" t="n">
        <v>0.28</v>
      </c>
      <c r="Y225" t="n">
        <v>1</v>
      </c>
      <c r="Z225" t="n">
        <v>10</v>
      </c>
    </row>
    <row r="226">
      <c r="A226" t="n">
        <v>37</v>
      </c>
      <c r="B226" t="n">
        <v>125</v>
      </c>
      <c r="C226" t="inlineStr">
        <is>
          <t xml:space="preserve">CONCLUIDO	</t>
        </is>
      </c>
      <c r="D226" t="n">
        <v>8.1389</v>
      </c>
      <c r="E226" t="n">
        <v>12.29</v>
      </c>
      <c r="F226" t="n">
        <v>9.01</v>
      </c>
      <c r="G226" t="n">
        <v>49.15</v>
      </c>
      <c r="H226" t="n">
        <v>0.7</v>
      </c>
      <c r="I226" t="n">
        <v>11</v>
      </c>
      <c r="J226" t="n">
        <v>259.3</v>
      </c>
      <c r="K226" t="n">
        <v>58.47</v>
      </c>
      <c r="L226" t="n">
        <v>10.25</v>
      </c>
      <c r="M226" t="n">
        <v>9</v>
      </c>
      <c r="N226" t="n">
        <v>65.58</v>
      </c>
      <c r="O226" t="n">
        <v>32214.64</v>
      </c>
      <c r="P226" t="n">
        <v>132.56</v>
      </c>
      <c r="Q226" t="n">
        <v>446.28</v>
      </c>
      <c r="R226" t="n">
        <v>40.13</v>
      </c>
      <c r="S226" t="n">
        <v>28.73</v>
      </c>
      <c r="T226" t="n">
        <v>5013.46</v>
      </c>
      <c r="U226" t="n">
        <v>0.72</v>
      </c>
      <c r="V226" t="n">
        <v>0.9</v>
      </c>
      <c r="W226" t="n">
        <v>0.1</v>
      </c>
      <c r="X226" t="n">
        <v>0.29</v>
      </c>
      <c r="Y226" t="n">
        <v>1</v>
      </c>
      <c r="Z226" t="n">
        <v>10</v>
      </c>
    </row>
    <row r="227">
      <c r="A227" t="n">
        <v>38</v>
      </c>
      <c r="B227" t="n">
        <v>125</v>
      </c>
      <c r="C227" t="inlineStr">
        <is>
          <t xml:space="preserve">CONCLUIDO	</t>
        </is>
      </c>
      <c r="D227" t="n">
        <v>8.196300000000001</v>
      </c>
      <c r="E227" t="n">
        <v>12.2</v>
      </c>
      <c r="F227" t="n">
        <v>8.970000000000001</v>
      </c>
      <c r="G227" t="n">
        <v>53.83</v>
      </c>
      <c r="H227" t="n">
        <v>0.72</v>
      </c>
      <c r="I227" t="n">
        <v>10</v>
      </c>
      <c r="J227" t="n">
        <v>259.76</v>
      </c>
      <c r="K227" t="n">
        <v>58.47</v>
      </c>
      <c r="L227" t="n">
        <v>10.5</v>
      </c>
      <c r="M227" t="n">
        <v>8</v>
      </c>
      <c r="N227" t="n">
        <v>65.79000000000001</v>
      </c>
      <c r="O227" t="n">
        <v>32271.6</v>
      </c>
      <c r="P227" t="n">
        <v>131.54</v>
      </c>
      <c r="Q227" t="n">
        <v>446.27</v>
      </c>
      <c r="R227" t="n">
        <v>38.81</v>
      </c>
      <c r="S227" t="n">
        <v>28.73</v>
      </c>
      <c r="T227" t="n">
        <v>4358.16</v>
      </c>
      <c r="U227" t="n">
        <v>0.74</v>
      </c>
      <c r="V227" t="n">
        <v>0.91</v>
      </c>
      <c r="W227" t="n">
        <v>0.1</v>
      </c>
      <c r="X227" t="n">
        <v>0.25</v>
      </c>
      <c r="Y227" t="n">
        <v>1</v>
      </c>
      <c r="Z227" t="n">
        <v>10</v>
      </c>
    </row>
    <row r="228">
      <c r="A228" t="n">
        <v>39</v>
      </c>
      <c r="B228" t="n">
        <v>125</v>
      </c>
      <c r="C228" t="inlineStr">
        <is>
          <t xml:space="preserve">CONCLUIDO	</t>
        </is>
      </c>
      <c r="D228" t="n">
        <v>8.2113</v>
      </c>
      <c r="E228" t="n">
        <v>12.18</v>
      </c>
      <c r="F228" t="n">
        <v>8.949999999999999</v>
      </c>
      <c r="G228" t="n">
        <v>53.7</v>
      </c>
      <c r="H228" t="n">
        <v>0.74</v>
      </c>
      <c r="I228" t="n">
        <v>10</v>
      </c>
      <c r="J228" t="n">
        <v>260.23</v>
      </c>
      <c r="K228" t="n">
        <v>58.47</v>
      </c>
      <c r="L228" t="n">
        <v>10.75</v>
      </c>
      <c r="M228" t="n">
        <v>8</v>
      </c>
      <c r="N228" t="n">
        <v>66</v>
      </c>
      <c r="O228" t="n">
        <v>32328.64</v>
      </c>
      <c r="P228" t="n">
        <v>131.32</v>
      </c>
      <c r="Q228" t="n">
        <v>446.28</v>
      </c>
      <c r="R228" t="n">
        <v>38</v>
      </c>
      <c r="S228" t="n">
        <v>28.73</v>
      </c>
      <c r="T228" t="n">
        <v>3953.01</v>
      </c>
      <c r="U228" t="n">
        <v>0.76</v>
      </c>
      <c r="V228" t="n">
        <v>0.91</v>
      </c>
      <c r="W228" t="n">
        <v>0.1</v>
      </c>
      <c r="X228" t="n">
        <v>0.23</v>
      </c>
      <c r="Y228" t="n">
        <v>1</v>
      </c>
      <c r="Z228" t="n">
        <v>10</v>
      </c>
    </row>
    <row r="229">
      <c r="A229" t="n">
        <v>40</v>
      </c>
      <c r="B229" t="n">
        <v>125</v>
      </c>
      <c r="C229" t="inlineStr">
        <is>
          <t xml:space="preserve">CONCLUIDO	</t>
        </is>
      </c>
      <c r="D229" t="n">
        <v>8.235300000000001</v>
      </c>
      <c r="E229" t="n">
        <v>12.14</v>
      </c>
      <c r="F229" t="n">
        <v>8.91</v>
      </c>
      <c r="G229" t="n">
        <v>53.48</v>
      </c>
      <c r="H229" t="n">
        <v>0.75</v>
      </c>
      <c r="I229" t="n">
        <v>10</v>
      </c>
      <c r="J229" t="n">
        <v>260.69</v>
      </c>
      <c r="K229" t="n">
        <v>58.47</v>
      </c>
      <c r="L229" t="n">
        <v>11</v>
      </c>
      <c r="M229" t="n">
        <v>8</v>
      </c>
      <c r="N229" t="n">
        <v>66.20999999999999</v>
      </c>
      <c r="O229" t="n">
        <v>32385.75</v>
      </c>
      <c r="P229" t="n">
        <v>130.31</v>
      </c>
      <c r="Q229" t="n">
        <v>446.27</v>
      </c>
      <c r="R229" t="n">
        <v>36.71</v>
      </c>
      <c r="S229" t="n">
        <v>28.73</v>
      </c>
      <c r="T229" t="n">
        <v>3309.44</v>
      </c>
      <c r="U229" t="n">
        <v>0.78</v>
      </c>
      <c r="V229" t="n">
        <v>0.91</v>
      </c>
      <c r="W229" t="n">
        <v>0.1</v>
      </c>
      <c r="X229" t="n">
        <v>0.19</v>
      </c>
      <c r="Y229" t="n">
        <v>1</v>
      </c>
      <c r="Z229" t="n">
        <v>10</v>
      </c>
    </row>
    <row r="230">
      <c r="A230" t="n">
        <v>41</v>
      </c>
      <c r="B230" t="n">
        <v>125</v>
      </c>
      <c r="C230" t="inlineStr">
        <is>
          <t xml:space="preserve">CONCLUIDO	</t>
        </is>
      </c>
      <c r="D230" t="n">
        <v>8.205500000000001</v>
      </c>
      <c r="E230" t="n">
        <v>12.19</v>
      </c>
      <c r="F230" t="n">
        <v>8.960000000000001</v>
      </c>
      <c r="G230" t="n">
        <v>53.75</v>
      </c>
      <c r="H230" t="n">
        <v>0.77</v>
      </c>
      <c r="I230" t="n">
        <v>10</v>
      </c>
      <c r="J230" t="n">
        <v>261.15</v>
      </c>
      <c r="K230" t="n">
        <v>58.47</v>
      </c>
      <c r="L230" t="n">
        <v>11.25</v>
      </c>
      <c r="M230" t="n">
        <v>8</v>
      </c>
      <c r="N230" t="n">
        <v>66.43000000000001</v>
      </c>
      <c r="O230" t="n">
        <v>32442.95</v>
      </c>
      <c r="P230" t="n">
        <v>130.48</v>
      </c>
      <c r="Q230" t="n">
        <v>446.29</v>
      </c>
      <c r="R230" t="n">
        <v>38.44</v>
      </c>
      <c r="S230" t="n">
        <v>28.73</v>
      </c>
      <c r="T230" t="n">
        <v>4176.77</v>
      </c>
      <c r="U230" t="n">
        <v>0.75</v>
      </c>
      <c r="V230" t="n">
        <v>0.91</v>
      </c>
      <c r="W230" t="n">
        <v>0.09</v>
      </c>
      <c r="X230" t="n">
        <v>0.24</v>
      </c>
      <c r="Y230" t="n">
        <v>1</v>
      </c>
      <c r="Z230" t="n">
        <v>10</v>
      </c>
    </row>
    <row r="231">
      <c r="A231" t="n">
        <v>42</v>
      </c>
      <c r="B231" t="n">
        <v>125</v>
      </c>
      <c r="C231" t="inlineStr">
        <is>
          <t xml:space="preserve">CONCLUIDO	</t>
        </is>
      </c>
      <c r="D231" t="n">
        <v>8.167299999999999</v>
      </c>
      <c r="E231" t="n">
        <v>12.24</v>
      </c>
      <c r="F231" t="n">
        <v>9.01</v>
      </c>
      <c r="G231" t="n">
        <v>54.09</v>
      </c>
      <c r="H231" t="n">
        <v>0.78</v>
      </c>
      <c r="I231" t="n">
        <v>10</v>
      </c>
      <c r="J231" t="n">
        <v>261.62</v>
      </c>
      <c r="K231" t="n">
        <v>58.47</v>
      </c>
      <c r="L231" t="n">
        <v>11.5</v>
      </c>
      <c r="M231" t="n">
        <v>8</v>
      </c>
      <c r="N231" t="n">
        <v>66.64</v>
      </c>
      <c r="O231" t="n">
        <v>32500.22</v>
      </c>
      <c r="P231" t="n">
        <v>130.78</v>
      </c>
      <c r="Q231" t="n">
        <v>446.27</v>
      </c>
      <c r="R231" t="n">
        <v>40.39</v>
      </c>
      <c r="S231" t="n">
        <v>28.73</v>
      </c>
      <c r="T231" t="n">
        <v>5151.08</v>
      </c>
      <c r="U231" t="n">
        <v>0.71</v>
      </c>
      <c r="V231" t="n">
        <v>0.9</v>
      </c>
      <c r="W231" t="n">
        <v>0.1</v>
      </c>
      <c r="X231" t="n">
        <v>0.29</v>
      </c>
      <c r="Y231" t="n">
        <v>1</v>
      </c>
      <c r="Z231" t="n">
        <v>10</v>
      </c>
    </row>
    <row r="232">
      <c r="A232" t="n">
        <v>43</v>
      </c>
      <c r="B232" t="n">
        <v>125</v>
      </c>
      <c r="C232" t="inlineStr">
        <is>
          <t xml:space="preserve">CONCLUIDO	</t>
        </is>
      </c>
      <c r="D232" t="n">
        <v>8.2463</v>
      </c>
      <c r="E232" t="n">
        <v>12.13</v>
      </c>
      <c r="F232" t="n">
        <v>8.94</v>
      </c>
      <c r="G232" t="n">
        <v>59.63</v>
      </c>
      <c r="H232" t="n">
        <v>0.8</v>
      </c>
      <c r="I232" t="n">
        <v>9</v>
      </c>
      <c r="J232" t="n">
        <v>262.08</v>
      </c>
      <c r="K232" t="n">
        <v>58.47</v>
      </c>
      <c r="L232" t="n">
        <v>11.75</v>
      </c>
      <c r="M232" t="n">
        <v>7</v>
      </c>
      <c r="N232" t="n">
        <v>66.86</v>
      </c>
      <c r="O232" t="n">
        <v>32557.58</v>
      </c>
      <c r="P232" t="n">
        <v>129.3</v>
      </c>
      <c r="Q232" t="n">
        <v>446.28</v>
      </c>
      <c r="R232" t="n">
        <v>37.96</v>
      </c>
      <c r="S232" t="n">
        <v>28.73</v>
      </c>
      <c r="T232" t="n">
        <v>3941.02</v>
      </c>
      <c r="U232" t="n">
        <v>0.76</v>
      </c>
      <c r="V232" t="n">
        <v>0.91</v>
      </c>
      <c r="W232" t="n">
        <v>0.09</v>
      </c>
      <c r="X232" t="n">
        <v>0.22</v>
      </c>
      <c r="Y232" t="n">
        <v>1</v>
      </c>
      <c r="Z232" t="n">
        <v>10</v>
      </c>
    </row>
    <row r="233">
      <c r="A233" t="n">
        <v>44</v>
      </c>
      <c r="B233" t="n">
        <v>125</v>
      </c>
      <c r="C233" t="inlineStr">
        <is>
          <t xml:space="preserve">CONCLUIDO	</t>
        </is>
      </c>
      <c r="D233" t="n">
        <v>8.2433</v>
      </c>
      <c r="E233" t="n">
        <v>12.13</v>
      </c>
      <c r="F233" t="n">
        <v>8.949999999999999</v>
      </c>
      <c r="G233" t="n">
        <v>59.66</v>
      </c>
      <c r="H233" t="n">
        <v>0.8100000000000001</v>
      </c>
      <c r="I233" t="n">
        <v>9</v>
      </c>
      <c r="J233" t="n">
        <v>262.55</v>
      </c>
      <c r="K233" t="n">
        <v>58.47</v>
      </c>
      <c r="L233" t="n">
        <v>12</v>
      </c>
      <c r="M233" t="n">
        <v>7</v>
      </c>
      <c r="N233" t="n">
        <v>67.06999999999999</v>
      </c>
      <c r="O233" t="n">
        <v>32615.02</v>
      </c>
      <c r="P233" t="n">
        <v>129.2</v>
      </c>
      <c r="Q233" t="n">
        <v>446.27</v>
      </c>
      <c r="R233" t="n">
        <v>38.04</v>
      </c>
      <c r="S233" t="n">
        <v>28.73</v>
      </c>
      <c r="T233" t="n">
        <v>3981.64</v>
      </c>
      <c r="U233" t="n">
        <v>0.76</v>
      </c>
      <c r="V233" t="n">
        <v>0.91</v>
      </c>
      <c r="W233" t="n">
        <v>0.1</v>
      </c>
      <c r="X233" t="n">
        <v>0.23</v>
      </c>
      <c r="Y233" t="n">
        <v>1</v>
      </c>
      <c r="Z233" t="n">
        <v>10</v>
      </c>
    </row>
    <row r="234">
      <c r="A234" t="n">
        <v>45</v>
      </c>
      <c r="B234" t="n">
        <v>125</v>
      </c>
      <c r="C234" t="inlineStr">
        <is>
          <t xml:space="preserve">CONCLUIDO	</t>
        </is>
      </c>
      <c r="D234" t="n">
        <v>8.2455</v>
      </c>
      <c r="E234" t="n">
        <v>12.13</v>
      </c>
      <c r="F234" t="n">
        <v>8.949999999999999</v>
      </c>
      <c r="G234" t="n">
        <v>59.64</v>
      </c>
      <c r="H234" t="n">
        <v>0.83</v>
      </c>
      <c r="I234" t="n">
        <v>9</v>
      </c>
      <c r="J234" t="n">
        <v>263.01</v>
      </c>
      <c r="K234" t="n">
        <v>58.47</v>
      </c>
      <c r="L234" t="n">
        <v>12.25</v>
      </c>
      <c r="M234" t="n">
        <v>7</v>
      </c>
      <c r="N234" t="n">
        <v>67.29000000000001</v>
      </c>
      <c r="O234" t="n">
        <v>32672.53</v>
      </c>
      <c r="P234" t="n">
        <v>129.26</v>
      </c>
      <c r="Q234" t="n">
        <v>446.28</v>
      </c>
      <c r="R234" t="n">
        <v>38.02</v>
      </c>
      <c r="S234" t="n">
        <v>28.73</v>
      </c>
      <c r="T234" t="n">
        <v>3968.08</v>
      </c>
      <c r="U234" t="n">
        <v>0.76</v>
      </c>
      <c r="V234" t="n">
        <v>0.91</v>
      </c>
      <c r="W234" t="n">
        <v>0.09</v>
      </c>
      <c r="X234" t="n">
        <v>0.23</v>
      </c>
      <c r="Y234" t="n">
        <v>1</v>
      </c>
      <c r="Z234" t="n">
        <v>10</v>
      </c>
    </row>
    <row r="235">
      <c r="A235" t="n">
        <v>46</v>
      </c>
      <c r="B235" t="n">
        <v>125</v>
      </c>
      <c r="C235" t="inlineStr">
        <is>
          <t xml:space="preserve">CONCLUIDO	</t>
        </is>
      </c>
      <c r="D235" t="n">
        <v>8.2399</v>
      </c>
      <c r="E235" t="n">
        <v>12.14</v>
      </c>
      <c r="F235" t="n">
        <v>8.949999999999999</v>
      </c>
      <c r="G235" t="n">
        <v>59.69</v>
      </c>
      <c r="H235" t="n">
        <v>0.84</v>
      </c>
      <c r="I235" t="n">
        <v>9</v>
      </c>
      <c r="J235" t="n">
        <v>263.48</v>
      </c>
      <c r="K235" t="n">
        <v>58.47</v>
      </c>
      <c r="L235" t="n">
        <v>12.5</v>
      </c>
      <c r="M235" t="n">
        <v>7</v>
      </c>
      <c r="N235" t="n">
        <v>67.51000000000001</v>
      </c>
      <c r="O235" t="n">
        <v>32730.13</v>
      </c>
      <c r="P235" t="n">
        <v>129.03</v>
      </c>
      <c r="Q235" t="n">
        <v>446.29</v>
      </c>
      <c r="R235" t="n">
        <v>38.26</v>
      </c>
      <c r="S235" t="n">
        <v>28.73</v>
      </c>
      <c r="T235" t="n">
        <v>4092.41</v>
      </c>
      <c r="U235" t="n">
        <v>0.75</v>
      </c>
      <c r="V235" t="n">
        <v>0.91</v>
      </c>
      <c r="W235" t="n">
        <v>0.09</v>
      </c>
      <c r="X235" t="n">
        <v>0.23</v>
      </c>
      <c r="Y235" t="n">
        <v>1</v>
      </c>
      <c r="Z235" t="n">
        <v>10</v>
      </c>
    </row>
    <row r="236">
      <c r="A236" t="n">
        <v>47</v>
      </c>
      <c r="B236" t="n">
        <v>125</v>
      </c>
      <c r="C236" t="inlineStr">
        <is>
          <t xml:space="preserve">CONCLUIDO	</t>
        </is>
      </c>
      <c r="D236" t="n">
        <v>8.234400000000001</v>
      </c>
      <c r="E236" t="n">
        <v>12.14</v>
      </c>
      <c r="F236" t="n">
        <v>8.960000000000001</v>
      </c>
      <c r="G236" t="n">
        <v>59.75</v>
      </c>
      <c r="H236" t="n">
        <v>0.86</v>
      </c>
      <c r="I236" t="n">
        <v>9</v>
      </c>
      <c r="J236" t="n">
        <v>263.95</v>
      </c>
      <c r="K236" t="n">
        <v>58.47</v>
      </c>
      <c r="L236" t="n">
        <v>12.75</v>
      </c>
      <c r="M236" t="n">
        <v>7</v>
      </c>
      <c r="N236" t="n">
        <v>67.72</v>
      </c>
      <c r="O236" t="n">
        <v>32787.82</v>
      </c>
      <c r="P236" t="n">
        <v>128.89</v>
      </c>
      <c r="Q236" t="n">
        <v>446.27</v>
      </c>
      <c r="R236" t="n">
        <v>38.58</v>
      </c>
      <c r="S236" t="n">
        <v>28.73</v>
      </c>
      <c r="T236" t="n">
        <v>4251</v>
      </c>
      <c r="U236" t="n">
        <v>0.74</v>
      </c>
      <c r="V236" t="n">
        <v>0.91</v>
      </c>
      <c r="W236" t="n">
        <v>0.09</v>
      </c>
      <c r="X236" t="n">
        <v>0.24</v>
      </c>
      <c r="Y236" t="n">
        <v>1</v>
      </c>
      <c r="Z236" t="n">
        <v>10</v>
      </c>
    </row>
    <row r="237">
      <c r="A237" t="n">
        <v>48</v>
      </c>
      <c r="B237" t="n">
        <v>125</v>
      </c>
      <c r="C237" t="inlineStr">
        <is>
          <t xml:space="preserve">CONCLUIDO	</t>
        </is>
      </c>
      <c r="D237" t="n">
        <v>8.240399999999999</v>
      </c>
      <c r="E237" t="n">
        <v>12.14</v>
      </c>
      <c r="F237" t="n">
        <v>8.949999999999999</v>
      </c>
      <c r="G237" t="n">
        <v>59.69</v>
      </c>
      <c r="H237" t="n">
        <v>0.87</v>
      </c>
      <c r="I237" t="n">
        <v>9</v>
      </c>
      <c r="J237" t="n">
        <v>264.42</v>
      </c>
      <c r="K237" t="n">
        <v>58.47</v>
      </c>
      <c r="L237" t="n">
        <v>13</v>
      </c>
      <c r="M237" t="n">
        <v>7</v>
      </c>
      <c r="N237" t="n">
        <v>67.94</v>
      </c>
      <c r="O237" t="n">
        <v>32845.58</v>
      </c>
      <c r="P237" t="n">
        <v>128.07</v>
      </c>
      <c r="Q237" t="n">
        <v>446.28</v>
      </c>
      <c r="R237" t="n">
        <v>38.17</v>
      </c>
      <c r="S237" t="n">
        <v>28.73</v>
      </c>
      <c r="T237" t="n">
        <v>4046.43</v>
      </c>
      <c r="U237" t="n">
        <v>0.75</v>
      </c>
      <c r="V237" t="n">
        <v>0.91</v>
      </c>
      <c r="W237" t="n">
        <v>0.1</v>
      </c>
      <c r="X237" t="n">
        <v>0.23</v>
      </c>
      <c r="Y237" t="n">
        <v>1</v>
      </c>
      <c r="Z237" t="n">
        <v>10</v>
      </c>
    </row>
    <row r="238">
      <c r="A238" t="n">
        <v>49</v>
      </c>
      <c r="B238" t="n">
        <v>125</v>
      </c>
      <c r="C238" t="inlineStr">
        <is>
          <t xml:space="preserve">CONCLUIDO	</t>
        </is>
      </c>
      <c r="D238" t="n">
        <v>8.300700000000001</v>
      </c>
      <c r="E238" t="n">
        <v>12.05</v>
      </c>
      <c r="F238" t="n">
        <v>8.91</v>
      </c>
      <c r="G238" t="n">
        <v>66.84</v>
      </c>
      <c r="H238" t="n">
        <v>0.89</v>
      </c>
      <c r="I238" t="n">
        <v>8</v>
      </c>
      <c r="J238" t="n">
        <v>264.89</v>
      </c>
      <c r="K238" t="n">
        <v>58.47</v>
      </c>
      <c r="L238" t="n">
        <v>13.25</v>
      </c>
      <c r="M238" t="n">
        <v>6</v>
      </c>
      <c r="N238" t="n">
        <v>68.16</v>
      </c>
      <c r="O238" t="n">
        <v>32903.43</v>
      </c>
      <c r="P238" t="n">
        <v>127.21</v>
      </c>
      <c r="Q238" t="n">
        <v>446.29</v>
      </c>
      <c r="R238" t="n">
        <v>36.85</v>
      </c>
      <c r="S238" t="n">
        <v>28.73</v>
      </c>
      <c r="T238" t="n">
        <v>3387.93</v>
      </c>
      <c r="U238" t="n">
        <v>0.78</v>
      </c>
      <c r="V238" t="n">
        <v>0.91</v>
      </c>
      <c r="W238" t="n">
        <v>0.09</v>
      </c>
      <c r="X238" t="n">
        <v>0.19</v>
      </c>
      <c r="Y238" t="n">
        <v>1</v>
      </c>
      <c r="Z238" t="n">
        <v>10</v>
      </c>
    </row>
    <row r="239">
      <c r="A239" t="n">
        <v>50</v>
      </c>
      <c r="B239" t="n">
        <v>125</v>
      </c>
      <c r="C239" t="inlineStr">
        <is>
          <t xml:space="preserve">CONCLUIDO	</t>
        </is>
      </c>
      <c r="D239" t="n">
        <v>8.2944</v>
      </c>
      <c r="E239" t="n">
        <v>12.06</v>
      </c>
      <c r="F239" t="n">
        <v>8.92</v>
      </c>
      <c r="G239" t="n">
        <v>66.91</v>
      </c>
      <c r="H239" t="n">
        <v>0.91</v>
      </c>
      <c r="I239" t="n">
        <v>8</v>
      </c>
      <c r="J239" t="n">
        <v>265.36</v>
      </c>
      <c r="K239" t="n">
        <v>58.47</v>
      </c>
      <c r="L239" t="n">
        <v>13.5</v>
      </c>
      <c r="M239" t="n">
        <v>6</v>
      </c>
      <c r="N239" t="n">
        <v>68.38</v>
      </c>
      <c r="O239" t="n">
        <v>32961.36</v>
      </c>
      <c r="P239" t="n">
        <v>127.13</v>
      </c>
      <c r="Q239" t="n">
        <v>446.33</v>
      </c>
      <c r="R239" t="n">
        <v>37.18</v>
      </c>
      <c r="S239" t="n">
        <v>28.73</v>
      </c>
      <c r="T239" t="n">
        <v>3553.67</v>
      </c>
      <c r="U239" t="n">
        <v>0.77</v>
      </c>
      <c r="V239" t="n">
        <v>0.91</v>
      </c>
      <c r="W239" t="n">
        <v>0.09</v>
      </c>
      <c r="X239" t="n">
        <v>0.2</v>
      </c>
      <c r="Y239" t="n">
        <v>1</v>
      </c>
      <c r="Z239" t="n">
        <v>10</v>
      </c>
    </row>
    <row r="240">
      <c r="A240" t="n">
        <v>51</v>
      </c>
      <c r="B240" t="n">
        <v>125</v>
      </c>
      <c r="C240" t="inlineStr">
        <is>
          <t xml:space="preserve">CONCLUIDO	</t>
        </is>
      </c>
      <c r="D240" t="n">
        <v>8.3089</v>
      </c>
      <c r="E240" t="n">
        <v>12.04</v>
      </c>
      <c r="F240" t="n">
        <v>8.9</v>
      </c>
      <c r="G240" t="n">
        <v>66.75</v>
      </c>
      <c r="H240" t="n">
        <v>0.92</v>
      </c>
      <c r="I240" t="n">
        <v>8</v>
      </c>
      <c r="J240" t="n">
        <v>265.83</v>
      </c>
      <c r="K240" t="n">
        <v>58.47</v>
      </c>
      <c r="L240" t="n">
        <v>13.75</v>
      </c>
      <c r="M240" t="n">
        <v>6</v>
      </c>
      <c r="N240" t="n">
        <v>68.59999999999999</v>
      </c>
      <c r="O240" t="n">
        <v>33019.37</v>
      </c>
      <c r="P240" t="n">
        <v>126.6</v>
      </c>
      <c r="Q240" t="n">
        <v>446.27</v>
      </c>
      <c r="R240" t="n">
        <v>36.43</v>
      </c>
      <c r="S240" t="n">
        <v>28.73</v>
      </c>
      <c r="T240" t="n">
        <v>3180.32</v>
      </c>
      <c r="U240" t="n">
        <v>0.79</v>
      </c>
      <c r="V240" t="n">
        <v>0.92</v>
      </c>
      <c r="W240" t="n">
        <v>0.09</v>
      </c>
      <c r="X240" t="n">
        <v>0.18</v>
      </c>
      <c r="Y240" t="n">
        <v>1</v>
      </c>
      <c r="Z240" t="n">
        <v>10</v>
      </c>
    </row>
    <row r="241">
      <c r="A241" t="n">
        <v>52</v>
      </c>
      <c r="B241" t="n">
        <v>125</v>
      </c>
      <c r="C241" t="inlineStr">
        <is>
          <t xml:space="preserve">CONCLUIDO	</t>
        </is>
      </c>
      <c r="D241" t="n">
        <v>8.310600000000001</v>
      </c>
      <c r="E241" t="n">
        <v>12.03</v>
      </c>
      <c r="F241" t="n">
        <v>8.9</v>
      </c>
      <c r="G241" t="n">
        <v>66.73999999999999</v>
      </c>
      <c r="H241" t="n">
        <v>0.9399999999999999</v>
      </c>
      <c r="I241" t="n">
        <v>8</v>
      </c>
      <c r="J241" t="n">
        <v>266.3</v>
      </c>
      <c r="K241" t="n">
        <v>58.47</v>
      </c>
      <c r="L241" t="n">
        <v>14</v>
      </c>
      <c r="M241" t="n">
        <v>6</v>
      </c>
      <c r="N241" t="n">
        <v>68.81999999999999</v>
      </c>
      <c r="O241" t="n">
        <v>33077.47</v>
      </c>
      <c r="P241" t="n">
        <v>126.13</v>
      </c>
      <c r="Q241" t="n">
        <v>446.27</v>
      </c>
      <c r="R241" t="n">
        <v>36.15</v>
      </c>
      <c r="S241" t="n">
        <v>28.73</v>
      </c>
      <c r="T241" t="n">
        <v>3039.64</v>
      </c>
      <c r="U241" t="n">
        <v>0.79</v>
      </c>
      <c r="V241" t="n">
        <v>0.92</v>
      </c>
      <c r="W241" t="n">
        <v>0.1</v>
      </c>
      <c r="X241" t="n">
        <v>0.18</v>
      </c>
      <c r="Y241" t="n">
        <v>1</v>
      </c>
      <c r="Z241" t="n">
        <v>10</v>
      </c>
    </row>
    <row r="242">
      <c r="A242" t="n">
        <v>53</v>
      </c>
      <c r="B242" t="n">
        <v>125</v>
      </c>
      <c r="C242" t="inlineStr">
        <is>
          <t xml:space="preserve">CONCLUIDO	</t>
        </is>
      </c>
      <c r="D242" t="n">
        <v>8.3239</v>
      </c>
      <c r="E242" t="n">
        <v>12.01</v>
      </c>
      <c r="F242" t="n">
        <v>8.880000000000001</v>
      </c>
      <c r="G242" t="n">
        <v>66.59</v>
      </c>
      <c r="H242" t="n">
        <v>0.95</v>
      </c>
      <c r="I242" t="n">
        <v>8</v>
      </c>
      <c r="J242" t="n">
        <v>266.77</v>
      </c>
      <c r="K242" t="n">
        <v>58.47</v>
      </c>
      <c r="L242" t="n">
        <v>14.25</v>
      </c>
      <c r="M242" t="n">
        <v>6</v>
      </c>
      <c r="N242" t="n">
        <v>69.04000000000001</v>
      </c>
      <c r="O242" t="n">
        <v>33135.65</v>
      </c>
      <c r="P242" t="n">
        <v>125.12</v>
      </c>
      <c r="Q242" t="n">
        <v>446.28</v>
      </c>
      <c r="R242" t="n">
        <v>35.78</v>
      </c>
      <c r="S242" t="n">
        <v>28.73</v>
      </c>
      <c r="T242" t="n">
        <v>2853.59</v>
      </c>
      <c r="U242" t="n">
        <v>0.8</v>
      </c>
      <c r="V242" t="n">
        <v>0.92</v>
      </c>
      <c r="W242" t="n">
        <v>0.09</v>
      </c>
      <c r="X242" t="n">
        <v>0.16</v>
      </c>
      <c r="Y242" t="n">
        <v>1</v>
      </c>
      <c r="Z242" t="n">
        <v>10</v>
      </c>
    </row>
    <row r="243">
      <c r="A243" t="n">
        <v>54</v>
      </c>
      <c r="B243" t="n">
        <v>125</v>
      </c>
      <c r="C243" t="inlineStr">
        <is>
          <t xml:space="preserve">CONCLUIDO	</t>
        </is>
      </c>
      <c r="D243" t="n">
        <v>8.2896</v>
      </c>
      <c r="E243" t="n">
        <v>12.06</v>
      </c>
      <c r="F243" t="n">
        <v>8.93</v>
      </c>
      <c r="G243" t="n">
        <v>66.95999999999999</v>
      </c>
      <c r="H243" t="n">
        <v>0.97</v>
      </c>
      <c r="I243" t="n">
        <v>8</v>
      </c>
      <c r="J243" t="n">
        <v>267.24</v>
      </c>
      <c r="K243" t="n">
        <v>58.47</v>
      </c>
      <c r="L243" t="n">
        <v>14.5</v>
      </c>
      <c r="M243" t="n">
        <v>6</v>
      </c>
      <c r="N243" t="n">
        <v>69.27</v>
      </c>
      <c r="O243" t="n">
        <v>33193.92</v>
      </c>
      <c r="P243" t="n">
        <v>125.4</v>
      </c>
      <c r="Q243" t="n">
        <v>446.27</v>
      </c>
      <c r="R243" t="n">
        <v>37.59</v>
      </c>
      <c r="S243" t="n">
        <v>28.73</v>
      </c>
      <c r="T243" t="n">
        <v>3761.23</v>
      </c>
      <c r="U243" t="n">
        <v>0.76</v>
      </c>
      <c r="V243" t="n">
        <v>0.91</v>
      </c>
      <c r="W243" t="n">
        <v>0.09</v>
      </c>
      <c r="X243" t="n">
        <v>0.21</v>
      </c>
      <c r="Y243" t="n">
        <v>1</v>
      </c>
      <c r="Z243" t="n">
        <v>10</v>
      </c>
    </row>
    <row r="244">
      <c r="A244" t="n">
        <v>55</v>
      </c>
      <c r="B244" t="n">
        <v>125</v>
      </c>
      <c r="C244" t="inlineStr">
        <is>
          <t xml:space="preserve">CONCLUIDO	</t>
        </is>
      </c>
      <c r="D244" t="n">
        <v>8.283099999999999</v>
      </c>
      <c r="E244" t="n">
        <v>12.07</v>
      </c>
      <c r="F244" t="n">
        <v>8.94</v>
      </c>
      <c r="G244" t="n">
        <v>67.04000000000001</v>
      </c>
      <c r="H244" t="n">
        <v>0.98</v>
      </c>
      <c r="I244" t="n">
        <v>8</v>
      </c>
      <c r="J244" t="n">
        <v>267.71</v>
      </c>
      <c r="K244" t="n">
        <v>58.47</v>
      </c>
      <c r="L244" t="n">
        <v>14.75</v>
      </c>
      <c r="M244" t="n">
        <v>6</v>
      </c>
      <c r="N244" t="n">
        <v>69.48999999999999</v>
      </c>
      <c r="O244" t="n">
        <v>33252.27</v>
      </c>
      <c r="P244" t="n">
        <v>125.05</v>
      </c>
      <c r="Q244" t="n">
        <v>446.27</v>
      </c>
      <c r="R244" t="n">
        <v>37.75</v>
      </c>
      <c r="S244" t="n">
        <v>28.73</v>
      </c>
      <c r="T244" t="n">
        <v>3837.57</v>
      </c>
      <c r="U244" t="n">
        <v>0.76</v>
      </c>
      <c r="V244" t="n">
        <v>0.91</v>
      </c>
      <c r="W244" t="n">
        <v>0.09</v>
      </c>
      <c r="X244" t="n">
        <v>0.22</v>
      </c>
      <c r="Y244" t="n">
        <v>1</v>
      </c>
      <c r="Z244" t="n">
        <v>10</v>
      </c>
    </row>
    <row r="245">
      <c r="A245" t="n">
        <v>56</v>
      </c>
      <c r="B245" t="n">
        <v>125</v>
      </c>
      <c r="C245" t="inlineStr">
        <is>
          <t xml:space="preserve">CONCLUIDO	</t>
        </is>
      </c>
      <c r="D245" t="n">
        <v>8.3544</v>
      </c>
      <c r="E245" t="n">
        <v>11.97</v>
      </c>
      <c r="F245" t="n">
        <v>8.880000000000001</v>
      </c>
      <c r="G245" t="n">
        <v>76.13</v>
      </c>
      <c r="H245" t="n">
        <v>1</v>
      </c>
      <c r="I245" t="n">
        <v>7</v>
      </c>
      <c r="J245" t="n">
        <v>268.19</v>
      </c>
      <c r="K245" t="n">
        <v>58.47</v>
      </c>
      <c r="L245" t="n">
        <v>15</v>
      </c>
      <c r="M245" t="n">
        <v>5</v>
      </c>
      <c r="N245" t="n">
        <v>69.70999999999999</v>
      </c>
      <c r="O245" t="n">
        <v>33310.7</v>
      </c>
      <c r="P245" t="n">
        <v>124.19</v>
      </c>
      <c r="Q245" t="n">
        <v>446.27</v>
      </c>
      <c r="R245" t="n">
        <v>35.9</v>
      </c>
      <c r="S245" t="n">
        <v>28.73</v>
      </c>
      <c r="T245" t="n">
        <v>2919.14</v>
      </c>
      <c r="U245" t="n">
        <v>0.8</v>
      </c>
      <c r="V245" t="n">
        <v>0.92</v>
      </c>
      <c r="W245" t="n">
        <v>0.09</v>
      </c>
      <c r="X245" t="n">
        <v>0.16</v>
      </c>
      <c r="Y245" t="n">
        <v>1</v>
      </c>
      <c r="Z245" t="n">
        <v>10</v>
      </c>
    </row>
    <row r="246">
      <c r="A246" t="n">
        <v>57</v>
      </c>
      <c r="B246" t="n">
        <v>125</v>
      </c>
      <c r="C246" t="inlineStr">
        <is>
          <t xml:space="preserve">CONCLUIDO	</t>
        </is>
      </c>
      <c r="D246" t="n">
        <v>8.3461</v>
      </c>
      <c r="E246" t="n">
        <v>11.98</v>
      </c>
      <c r="F246" t="n">
        <v>8.890000000000001</v>
      </c>
      <c r="G246" t="n">
        <v>76.23999999999999</v>
      </c>
      <c r="H246" t="n">
        <v>1.01</v>
      </c>
      <c r="I246" t="n">
        <v>7</v>
      </c>
      <c r="J246" t="n">
        <v>268.66</v>
      </c>
      <c r="K246" t="n">
        <v>58.47</v>
      </c>
      <c r="L246" t="n">
        <v>15.25</v>
      </c>
      <c r="M246" t="n">
        <v>5</v>
      </c>
      <c r="N246" t="n">
        <v>69.94</v>
      </c>
      <c r="O246" t="n">
        <v>33369.22</v>
      </c>
      <c r="P246" t="n">
        <v>124.18</v>
      </c>
      <c r="Q246" t="n">
        <v>446.3</v>
      </c>
      <c r="R246" t="n">
        <v>36.31</v>
      </c>
      <c r="S246" t="n">
        <v>28.73</v>
      </c>
      <c r="T246" t="n">
        <v>3126.61</v>
      </c>
      <c r="U246" t="n">
        <v>0.79</v>
      </c>
      <c r="V246" t="n">
        <v>0.92</v>
      </c>
      <c r="W246" t="n">
        <v>0.09</v>
      </c>
      <c r="X246" t="n">
        <v>0.17</v>
      </c>
      <c r="Y246" t="n">
        <v>1</v>
      </c>
      <c r="Z246" t="n">
        <v>10</v>
      </c>
    </row>
    <row r="247">
      <c r="A247" t="n">
        <v>58</v>
      </c>
      <c r="B247" t="n">
        <v>125</v>
      </c>
      <c r="C247" t="inlineStr">
        <is>
          <t xml:space="preserve">CONCLUIDO	</t>
        </is>
      </c>
      <c r="D247" t="n">
        <v>8.3531</v>
      </c>
      <c r="E247" t="n">
        <v>11.97</v>
      </c>
      <c r="F247" t="n">
        <v>8.880000000000001</v>
      </c>
      <c r="G247" t="n">
        <v>76.15000000000001</v>
      </c>
      <c r="H247" t="n">
        <v>1.03</v>
      </c>
      <c r="I247" t="n">
        <v>7</v>
      </c>
      <c r="J247" t="n">
        <v>269.14</v>
      </c>
      <c r="K247" t="n">
        <v>58.47</v>
      </c>
      <c r="L247" t="n">
        <v>15.5</v>
      </c>
      <c r="M247" t="n">
        <v>5</v>
      </c>
      <c r="N247" t="n">
        <v>70.16</v>
      </c>
      <c r="O247" t="n">
        <v>33427.83</v>
      </c>
      <c r="P247" t="n">
        <v>123.9</v>
      </c>
      <c r="Q247" t="n">
        <v>446.27</v>
      </c>
      <c r="R247" t="n">
        <v>35.98</v>
      </c>
      <c r="S247" t="n">
        <v>28.73</v>
      </c>
      <c r="T247" t="n">
        <v>2958.04</v>
      </c>
      <c r="U247" t="n">
        <v>0.8</v>
      </c>
      <c r="V247" t="n">
        <v>0.92</v>
      </c>
      <c r="W247" t="n">
        <v>0.09</v>
      </c>
      <c r="X247" t="n">
        <v>0.16</v>
      </c>
      <c r="Y247" t="n">
        <v>1</v>
      </c>
      <c r="Z247" t="n">
        <v>10</v>
      </c>
    </row>
    <row r="248">
      <c r="A248" t="n">
        <v>59</v>
      </c>
      <c r="B248" t="n">
        <v>125</v>
      </c>
      <c r="C248" t="inlineStr">
        <is>
          <t xml:space="preserve">CONCLUIDO	</t>
        </is>
      </c>
      <c r="D248" t="n">
        <v>8.3405</v>
      </c>
      <c r="E248" t="n">
        <v>11.99</v>
      </c>
      <c r="F248" t="n">
        <v>8.9</v>
      </c>
      <c r="G248" t="n">
        <v>76.3</v>
      </c>
      <c r="H248" t="n">
        <v>1.04</v>
      </c>
      <c r="I248" t="n">
        <v>7</v>
      </c>
      <c r="J248" t="n">
        <v>269.61</v>
      </c>
      <c r="K248" t="n">
        <v>58.47</v>
      </c>
      <c r="L248" t="n">
        <v>15.75</v>
      </c>
      <c r="M248" t="n">
        <v>5</v>
      </c>
      <c r="N248" t="n">
        <v>70.39</v>
      </c>
      <c r="O248" t="n">
        <v>33486.53</v>
      </c>
      <c r="P248" t="n">
        <v>124.25</v>
      </c>
      <c r="Q248" t="n">
        <v>446.27</v>
      </c>
      <c r="R248" t="n">
        <v>36.63</v>
      </c>
      <c r="S248" t="n">
        <v>28.73</v>
      </c>
      <c r="T248" t="n">
        <v>3283.71</v>
      </c>
      <c r="U248" t="n">
        <v>0.78</v>
      </c>
      <c r="V248" t="n">
        <v>0.91</v>
      </c>
      <c r="W248" t="n">
        <v>0.09</v>
      </c>
      <c r="X248" t="n">
        <v>0.18</v>
      </c>
      <c r="Y248" t="n">
        <v>1</v>
      </c>
      <c r="Z248" t="n">
        <v>10</v>
      </c>
    </row>
    <row r="249">
      <c r="A249" t="n">
        <v>60</v>
      </c>
      <c r="B249" t="n">
        <v>125</v>
      </c>
      <c r="C249" t="inlineStr">
        <is>
          <t xml:space="preserve">CONCLUIDO	</t>
        </is>
      </c>
      <c r="D249" t="n">
        <v>8.3505</v>
      </c>
      <c r="E249" t="n">
        <v>11.98</v>
      </c>
      <c r="F249" t="n">
        <v>8.890000000000001</v>
      </c>
      <c r="G249" t="n">
        <v>76.18000000000001</v>
      </c>
      <c r="H249" t="n">
        <v>1.05</v>
      </c>
      <c r="I249" t="n">
        <v>7</v>
      </c>
      <c r="J249" t="n">
        <v>270.09</v>
      </c>
      <c r="K249" t="n">
        <v>58.47</v>
      </c>
      <c r="L249" t="n">
        <v>16</v>
      </c>
      <c r="M249" t="n">
        <v>5</v>
      </c>
      <c r="N249" t="n">
        <v>70.62</v>
      </c>
      <c r="O249" t="n">
        <v>33545.31</v>
      </c>
      <c r="P249" t="n">
        <v>123.59</v>
      </c>
      <c r="Q249" t="n">
        <v>446.29</v>
      </c>
      <c r="R249" t="n">
        <v>36.02</v>
      </c>
      <c r="S249" t="n">
        <v>28.73</v>
      </c>
      <c r="T249" t="n">
        <v>2981.55</v>
      </c>
      <c r="U249" t="n">
        <v>0.8</v>
      </c>
      <c r="V249" t="n">
        <v>0.92</v>
      </c>
      <c r="W249" t="n">
        <v>0.09</v>
      </c>
      <c r="X249" t="n">
        <v>0.17</v>
      </c>
      <c r="Y249" t="n">
        <v>1</v>
      </c>
      <c r="Z249" t="n">
        <v>10</v>
      </c>
    </row>
    <row r="250">
      <c r="A250" t="n">
        <v>61</v>
      </c>
      <c r="B250" t="n">
        <v>125</v>
      </c>
      <c r="C250" t="inlineStr">
        <is>
          <t xml:space="preserve">CONCLUIDO	</t>
        </is>
      </c>
      <c r="D250" t="n">
        <v>8.343999999999999</v>
      </c>
      <c r="E250" t="n">
        <v>11.98</v>
      </c>
      <c r="F250" t="n">
        <v>8.9</v>
      </c>
      <c r="G250" t="n">
        <v>76.26000000000001</v>
      </c>
      <c r="H250" t="n">
        <v>1.07</v>
      </c>
      <c r="I250" t="n">
        <v>7</v>
      </c>
      <c r="J250" t="n">
        <v>270.57</v>
      </c>
      <c r="K250" t="n">
        <v>58.47</v>
      </c>
      <c r="L250" t="n">
        <v>16.25</v>
      </c>
      <c r="M250" t="n">
        <v>5</v>
      </c>
      <c r="N250" t="n">
        <v>70.84</v>
      </c>
      <c r="O250" t="n">
        <v>33604.17</v>
      </c>
      <c r="P250" t="n">
        <v>123.05</v>
      </c>
      <c r="Q250" t="n">
        <v>446.27</v>
      </c>
      <c r="R250" t="n">
        <v>36.41</v>
      </c>
      <c r="S250" t="n">
        <v>28.73</v>
      </c>
      <c r="T250" t="n">
        <v>3175.14</v>
      </c>
      <c r="U250" t="n">
        <v>0.79</v>
      </c>
      <c r="V250" t="n">
        <v>0.92</v>
      </c>
      <c r="W250" t="n">
        <v>0.09</v>
      </c>
      <c r="X250" t="n">
        <v>0.18</v>
      </c>
      <c r="Y250" t="n">
        <v>1</v>
      </c>
      <c r="Z250" t="n">
        <v>10</v>
      </c>
    </row>
    <row r="251">
      <c r="A251" t="n">
        <v>62</v>
      </c>
      <c r="B251" t="n">
        <v>125</v>
      </c>
      <c r="C251" t="inlineStr">
        <is>
          <t xml:space="preserve">CONCLUIDO	</t>
        </is>
      </c>
      <c r="D251" t="n">
        <v>8.355</v>
      </c>
      <c r="E251" t="n">
        <v>11.97</v>
      </c>
      <c r="F251" t="n">
        <v>8.880000000000001</v>
      </c>
      <c r="G251" t="n">
        <v>76.13</v>
      </c>
      <c r="H251" t="n">
        <v>1.08</v>
      </c>
      <c r="I251" t="n">
        <v>7</v>
      </c>
      <c r="J251" t="n">
        <v>271.05</v>
      </c>
      <c r="K251" t="n">
        <v>58.47</v>
      </c>
      <c r="L251" t="n">
        <v>16.5</v>
      </c>
      <c r="M251" t="n">
        <v>5</v>
      </c>
      <c r="N251" t="n">
        <v>71.06999999999999</v>
      </c>
      <c r="O251" t="n">
        <v>33663.13</v>
      </c>
      <c r="P251" t="n">
        <v>122.27</v>
      </c>
      <c r="Q251" t="n">
        <v>446.27</v>
      </c>
      <c r="R251" t="n">
        <v>35.81</v>
      </c>
      <c r="S251" t="n">
        <v>28.73</v>
      </c>
      <c r="T251" t="n">
        <v>2876.34</v>
      </c>
      <c r="U251" t="n">
        <v>0.8</v>
      </c>
      <c r="V251" t="n">
        <v>0.92</v>
      </c>
      <c r="W251" t="n">
        <v>0.09</v>
      </c>
      <c r="X251" t="n">
        <v>0.16</v>
      </c>
      <c r="Y251" t="n">
        <v>1</v>
      </c>
      <c r="Z251" t="n">
        <v>10</v>
      </c>
    </row>
    <row r="252">
      <c r="A252" t="n">
        <v>63</v>
      </c>
      <c r="B252" t="n">
        <v>125</v>
      </c>
      <c r="C252" t="inlineStr">
        <is>
          <t xml:space="preserve">CONCLUIDO	</t>
        </is>
      </c>
      <c r="D252" t="n">
        <v>8.354799999999999</v>
      </c>
      <c r="E252" t="n">
        <v>11.97</v>
      </c>
      <c r="F252" t="n">
        <v>8.880000000000001</v>
      </c>
      <c r="G252" t="n">
        <v>76.13</v>
      </c>
      <c r="H252" t="n">
        <v>1.1</v>
      </c>
      <c r="I252" t="n">
        <v>7</v>
      </c>
      <c r="J252" t="n">
        <v>271.52</v>
      </c>
      <c r="K252" t="n">
        <v>58.47</v>
      </c>
      <c r="L252" t="n">
        <v>16.75</v>
      </c>
      <c r="M252" t="n">
        <v>5</v>
      </c>
      <c r="N252" t="n">
        <v>71.3</v>
      </c>
      <c r="O252" t="n">
        <v>33722.17</v>
      </c>
      <c r="P252" t="n">
        <v>122.21</v>
      </c>
      <c r="Q252" t="n">
        <v>446.32</v>
      </c>
      <c r="R252" t="n">
        <v>35.81</v>
      </c>
      <c r="S252" t="n">
        <v>28.73</v>
      </c>
      <c r="T252" t="n">
        <v>2873.38</v>
      </c>
      <c r="U252" t="n">
        <v>0.8</v>
      </c>
      <c r="V252" t="n">
        <v>0.92</v>
      </c>
      <c r="W252" t="n">
        <v>0.09</v>
      </c>
      <c r="X252" t="n">
        <v>0.16</v>
      </c>
      <c r="Y252" t="n">
        <v>1</v>
      </c>
      <c r="Z252" t="n">
        <v>10</v>
      </c>
    </row>
    <row r="253">
      <c r="A253" t="n">
        <v>64</v>
      </c>
      <c r="B253" t="n">
        <v>125</v>
      </c>
      <c r="C253" t="inlineStr">
        <is>
          <t xml:space="preserve">CONCLUIDO	</t>
        </is>
      </c>
      <c r="D253" t="n">
        <v>8.370699999999999</v>
      </c>
      <c r="E253" t="n">
        <v>11.95</v>
      </c>
      <c r="F253" t="n">
        <v>8.859999999999999</v>
      </c>
      <c r="G253" t="n">
        <v>75.93000000000001</v>
      </c>
      <c r="H253" t="n">
        <v>1.11</v>
      </c>
      <c r="I253" t="n">
        <v>7</v>
      </c>
      <c r="J253" t="n">
        <v>272</v>
      </c>
      <c r="K253" t="n">
        <v>58.47</v>
      </c>
      <c r="L253" t="n">
        <v>17</v>
      </c>
      <c r="M253" t="n">
        <v>5</v>
      </c>
      <c r="N253" t="n">
        <v>71.53</v>
      </c>
      <c r="O253" t="n">
        <v>33781.3</v>
      </c>
      <c r="P253" t="n">
        <v>120.38</v>
      </c>
      <c r="Q253" t="n">
        <v>446.27</v>
      </c>
      <c r="R253" t="n">
        <v>35.02</v>
      </c>
      <c r="S253" t="n">
        <v>28.73</v>
      </c>
      <c r="T253" t="n">
        <v>2478.69</v>
      </c>
      <c r="U253" t="n">
        <v>0.82</v>
      </c>
      <c r="V253" t="n">
        <v>0.92</v>
      </c>
      <c r="W253" t="n">
        <v>0.09</v>
      </c>
      <c r="X253" t="n">
        <v>0.14</v>
      </c>
      <c r="Y253" t="n">
        <v>1</v>
      </c>
      <c r="Z253" t="n">
        <v>10</v>
      </c>
    </row>
    <row r="254">
      <c r="A254" t="n">
        <v>65</v>
      </c>
      <c r="B254" t="n">
        <v>125</v>
      </c>
      <c r="C254" t="inlineStr">
        <is>
          <t xml:space="preserve">CONCLUIDO	</t>
        </is>
      </c>
      <c r="D254" t="n">
        <v>8.4252</v>
      </c>
      <c r="E254" t="n">
        <v>11.87</v>
      </c>
      <c r="F254" t="n">
        <v>8.83</v>
      </c>
      <c r="G254" t="n">
        <v>88.29000000000001</v>
      </c>
      <c r="H254" t="n">
        <v>1.13</v>
      </c>
      <c r="I254" t="n">
        <v>6</v>
      </c>
      <c r="J254" t="n">
        <v>272.48</v>
      </c>
      <c r="K254" t="n">
        <v>58.47</v>
      </c>
      <c r="L254" t="n">
        <v>17.25</v>
      </c>
      <c r="M254" t="n">
        <v>4</v>
      </c>
      <c r="N254" t="n">
        <v>71.76000000000001</v>
      </c>
      <c r="O254" t="n">
        <v>33840.65</v>
      </c>
      <c r="P254" t="n">
        <v>120.02</v>
      </c>
      <c r="Q254" t="n">
        <v>446.27</v>
      </c>
      <c r="R254" t="n">
        <v>34.1</v>
      </c>
      <c r="S254" t="n">
        <v>28.73</v>
      </c>
      <c r="T254" t="n">
        <v>2025.19</v>
      </c>
      <c r="U254" t="n">
        <v>0.84</v>
      </c>
      <c r="V254" t="n">
        <v>0.92</v>
      </c>
      <c r="W254" t="n">
        <v>0.09</v>
      </c>
      <c r="X254" t="n">
        <v>0.11</v>
      </c>
      <c r="Y254" t="n">
        <v>1</v>
      </c>
      <c r="Z254" t="n">
        <v>10</v>
      </c>
    </row>
    <row r="255">
      <c r="A255" t="n">
        <v>66</v>
      </c>
      <c r="B255" t="n">
        <v>125</v>
      </c>
      <c r="C255" t="inlineStr">
        <is>
          <t xml:space="preserve">CONCLUIDO	</t>
        </is>
      </c>
      <c r="D255" t="n">
        <v>8.4032</v>
      </c>
      <c r="E255" t="n">
        <v>11.9</v>
      </c>
      <c r="F255" t="n">
        <v>8.859999999999999</v>
      </c>
      <c r="G255" t="n">
        <v>88.59999999999999</v>
      </c>
      <c r="H255" t="n">
        <v>1.14</v>
      </c>
      <c r="I255" t="n">
        <v>6</v>
      </c>
      <c r="J255" t="n">
        <v>272.97</v>
      </c>
      <c r="K255" t="n">
        <v>58.47</v>
      </c>
      <c r="L255" t="n">
        <v>17.5</v>
      </c>
      <c r="M255" t="n">
        <v>4</v>
      </c>
      <c r="N255" t="n">
        <v>71.98999999999999</v>
      </c>
      <c r="O255" t="n">
        <v>33899.96</v>
      </c>
      <c r="P255" t="n">
        <v>120.5</v>
      </c>
      <c r="Q255" t="n">
        <v>446.27</v>
      </c>
      <c r="R255" t="n">
        <v>35.26</v>
      </c>
      <c r="S255" t="n">
        <v>28.73</v>
      </c>
      <c r="T255" t="n">
        <v>2602.93</v>
      </c>
      <c r="U255" t="n">
        <v>0.8100000000000001</v>
      </c>
      <c r="V255" t="n">
        <v>0.92</v>
      </c>
      <c r="W255" t="n">
        <v>0.09</v>
      </c>
      <c r="X255" t="n">
        <v>0.14</v>
      </c>
      <c r="Y255" t="n">
        <v>1</v>
      </c>
      <c r="Z255" t="n">
        <v>10</v>
      </c>
    </row>
    <row r="256">
      <c r="A256" t="n">
        <v>67</v>
      </c>
      <c r="B256" t="n">
        <v>125</v>
      </c>
      <c r="C256" t="inlineStr">
        <is>
          <t xml:space="preserve">CONCLUIDO	</t>
        </is>
      </c>
      <c r="D256" t="n">
        <v>8.389699999999999</v>
      </c>
      <c r="E256" t="n">
        <v>11.92</v>
      </c>
      <c r="F256" t="n">
        <v>8.880000000000001</v>
      </c>
      <c r="G256" t="n">
        <v>88.79000000000001</v>
      </c>
      <c r="H256" t="n">
        <v>1.16</v>
      </c>
      <c r="I256" t="n">
        <v>6</v>
      </c>
      <c r="J256" t="n">
        <v>273.45</v>
      </c>
      <c r="K256" t="n">
        <v>58.47</v>
      </c>
      <c r="L256" t="n">
        <v>17.75</v>
      </c>
      <c r="M256" t="n">
        <v>4</v>
      </c>
      <c r="N256" t="n">
        <v>72.22</v>
      </c>
      <c r="O256" t="n">
        <v>33959.36</v>
      </c>
      <c r="P256" t="n">
        <v>120.88</v>
      </c>
      <c r="Q256" t="n">
        <v>446.27</v>
      </c>
      <c r="R256" t="n">
        <v>35.84</v>
      </c>
      <c r="S256" t="n">
        <v>28.73</v>
      </c>
      <c r="T256" t="n">
        <v>2895.07</v>
      </c>
      <c r="U256" t="n">
        <v>0.8</v>
      </c>
      <c r="V256" t="n">
        <v>0.92</v>
      </c>
      <c r="W256" t="n">
        <v>0.09</v>
      </c>
      <c r="X256" t="n">
        <v>0.16</v>
      </c>
      <c r="Y256" t="n">
        <v>1</v>
      </c>
      <c r="Z256" t="n">
        <v>10</v>
      </c>
    </row>
    <row r="257">
      <c r="A257" t="n">
        <v>68</v>
      </c>
      <c r="B257" t="n">
        <v>125</v>
      </c>
      <c r="C257" t="inlineStr">
        <is>
          <t xml:space="preserve">CONCLUIDO	</t>
        </is>
      </c>
      <c r="D257" t="n">
        <v>8.4085</v>
      </c>
      <c r="E257" t="n">
        <v>11.89</v>
      </c>
      <c r="F257" t="n">
        <v>8.85</v>
      </c>
      <c r="G257" t="n">
        <v>88.53</v>
      </c>
      <c r="H257" t="n">
        <v>1.17</v>
      </c>
      <c r="I257" t="n">
        <v>6</v>
      </c>
      <c r="J257" t="n">
        <v>273.93</v>
      </c>
      <c r="K257" t="n">
        <v>58.47</v>
      </c>
      <c r="L257" t="n">
        <v>18</v>
      </c>
      <c r="M257" t="n">
        <v>4</v>
      </c>
      <c r="N257" t="n">
        <v>72.45999999999999</v>
      </c>
      <c r="O257" t="n">
        <v>34018.85</v>
      </c>
      <c r="P257" t="n">
        <v>120.69</v>
      </c>
      <c r="Q257" t="n">
        <v>446.27</v>
      </c>
      <c r="R257" t="n">
        <v>34.87</v>
      </c>
      <c r="S257" t="n">
        <v>28.73</v>
      </c>
      <c r="T257" t="n">
        <v>2408.73</v>
      </c>
      <c r="U257" t="n">
        <v>0.82</v>
      </c>
      <c r="V257" t="n">
        <v>0.92</v>
      </c>
      <c r="W257" t="n">
        <v>0.09</v>
      </c>
      <c r="X257" t="n">
        <v>0.13</v>
      </c>
      <c r="Y257" t="n">
        <v>1</v>
      </c>
      <c r="Z257" t="n">
        <v>10</v>
      </c>
    </row>
    <row r="258">
      <c r="A258" t="n">
        <v>69</v>
      </c>
      <c r="B258" t="n">
        <v>125</v>
      </c>
      <c r="C258" t="inlineStr">
        <is>
          <t xml:space="preserve">CONCLUIDO	</t>
        </is>
      </c>
      <c r="D258" t="n">
        <v>8.3987</v>
      </c>
      <c r="E258" t="n">
        <v>11.91</v>
      </c>
      <c r="F258" t="n">
        <v>8.869999999999999</v>
      </c>
      <c r="G258" t="n">
        <v>88.66</v>
      </c>
      <c r="H258" t="n">
        <v>1.18</v>
      </c>
      <c r="I258" t="n">
        <v>6</v>
      </c>
      <c r="J258" t="n">
        <v>274.41</v>
      </c>
      <c r="K258" t="n">
        <v>58.47</v>
      </c>
      <c r="L258" t="n">
        <v>18.25</v>
      </c>
      <c r="M258" t="n">
        <v>4</v>
      </c>
      <c r="N258" t="n">
        <v>72.69</v>
      </c>
      <c r="O258" t="n">
        <v>34078.44</v>
      </c>
      <c r="P258" t="n">
        <v>120.68</v>
      </c>
      <c r="Q258" t="n">
        <v>446.27</v>
      </c>
      <c r="R258" t="n">
        <v>35.44</v>
      </c>
      <c r="S258" t="n">
        <v>28.73</v>
      </c>
      <c r="T258" t="n">
        <v>2693.43</v>
      </c>
      <c r="U258" t="n">
        <v>0.8100000000000001</v>
      </c>
      <c r="V258" t="n">
        <v>0.92</v>
      </c>
      <c r="W258" t="n">
        <v>0.09</v>
      </c>
      <c r="X258" t="n">
        <v>0.15</v>
      </c>
      <c r="Y258" t="n">
        <v>1</v>
      </c>
      <c r="Z258" t="n">
        <v>10</v>
      </c>
    </row>
    <row r="259">
      <c r="A259" t="n">
        <v>70</v>
      </c>
      <c r="B259" t="n">
        <v>125</v>
      </c>
      <c r="C259" t="inlineStr">
        <is>
          <t xml:space="preserve">CONCLUIDO	</t>
        </is>
      </c>
      <c r="D259" t="n">
        <v>8.401999999999999</v>
      </c>
      <c r="E259" t="n">
        <v>11.9</v>
      </c>
      <c r="F259" t="n">
        <v>8.859999999999999</v>
      </c>
      <c r="G259" t="n">
        <v>88.62</v>
      </c>
      <c r="H259" t="n">
        <v>1.2</v>
      </c>
      <c r="I259" t="n">
        <v>6</v>
      </c>
      <c r="J259" t="n">
        <v>274.9</v>
      </c>
      <c r="K259" t="n">
        <v>58.47</v>
      </c>
      <c r="L259" t="n">
        <v>18.5</v>
      </c>
      <c r="M259" t="n">
        <v>4</v>
      </c>
      <c r="N259" t="n">
        <v>72.92</v>
      </c>
      <c r="O259" t="n">
        <v>34138.11</v>
      </c>
      <c r="P259" t="n">
        <v>120.79</v>
      </c>
      <c r="Q259" t="n">
        <v>446.27</v>
      </c>
      <c r="R259" t="n">
        <v>35.24</v>
      </c>
      <c r="S259" t="n">
        <v>28.73</v>
      </c>
      <c r="T259" t="n">
        <v>2597.34</v>
      </c>
      <c r="U259" t="n">
        <v>0.82</v>
      </c>
      <c r="V259" t="n">
        <v>0.92</v>
      </c>
      <c r="W259" t="n">
        <v>0.09</v>
      </c>
      <c r="X259" t="n">
        <v>0.14</v>
      </c>
      <c r="Y259" t="n">
        <v>1</v>
      </c>
      <c r="Z259" t="n">
        <v>10</v>
      </c>
    </row>
    <row r="260">
      <c r="A260" t="n">
        <v>71</v>
      </c>
      <c r="B260" t="n">
        <v>125</v>
      </c>
      <c r="C260" t="inlineStr">
        <is>
          <t xml:space="preserve">CONCLUIDO	</t>
        </is>
      </c>
      <c r="D260" t="n">
        <v>8.4038</v>
      </c>
      <c r="E260" t="n">
        <v>11.9</v>
      </c>
      <c r="F260" t="n">
        <v>8.859999999999999</v>
      </c>
      <c r="G260" t="n">
        <v>88.59</v>
      </c>
      <c r="H260" t="n">
        <v>1.21</v>
      </c>
      <c r="I260" t="n">
        <v>6</v>
      </c>
      <c r="J260" t="n">
        <v>275.38</v>
      </c>
      <c r="K260" t="n">
        <v>58.47</v>
      </c>
      <c r="L260" t="n">
        <v>18.75</v>
      </c>
      <c r="M260" t="n">
        <v>4</v>
      </c>
      <c r="N260" t="n">
        <v>73.16</v>
      </c>
      <c r="O260" t="n">
        <v>34197.87</v>
      </c>
      <c r="P260" t="n">
        <v>120.61</v>
      </c>
      <c r="Q260" t="n">
        <v>446.27</v>
      </c>
      <c r="R260" t="n">
        <v>35.17</v>
      </c>
      <c r="S260" t="n">
        <v>28.73</v>
      </c>
      <c r="T260" t="n">
        <v>2558.85</v>
      </c>
      <c r="U260" t="n">
        <v>0.82</v>
      </c>
      <c r="V260" t="n">
        <v>0.92</v>
      </c>
      <c r="W260" t="n">
        <v>0.09</v>
      </c>
      <c r="X260" t="n">
        <v>0.14</v>
      </c>
      <c r="Y260" t="n">
        <v>1</v>
      </c>
      <c r="Z260" t="n">
        <v>10</v>
      </c>
    </row>
    <row r="261">
      <c r="A261" t="n">
        <v>72</v>
      </c>
      <c r="B261" t="n">
        <v>125</v>
      </c>
      <c r="C261" t="inlineStr">
        <is>
          <t xml:space="preserve">CONCLUIDO	</t>
        </is>
      </c>
      <c r="D261" t="n">
        <v>8.4</v>
      </c>
      <c r="E261" t="n">
        <v>11.9</v>
      </c>
      <c r="F261" t="n">
        <v>8.859999999999999</v>
      </c>
      <c r="G261" t="n">
        <v>88.64</v>
      </c>
      <c r="H261" t="n">
        <v>1.23</v>
      </c>
      <c r="I261" t="n">
        <v>6</v>
      </c>
      <c r="J261" t="n">
        <v>275.87</v>
      </c>
      <c r="K261" t="n">
        <v>58.47</v>
      </c>
      <c r="L261" t="n">
        <v>19</v>
      </c>
      <c r="M261" t="n">
        <v>4</v>
      </c>
      <c r="N261" t="n">
        <v>73.39</v>
      </c>
      <c r="O261" t="n">
        <v>34257.73</v>
      </c>
      <c r="P261" t="n">
        <v>120.67</v>
      </c>
      <c r="Q261" t="n">
        <v>446.27</v>
      </c>
      <c r="R261" t="n">
        <v>35.33</v>
      </c>
      <c r="S261" t="n">
        <v>28.73</v>
      </c>
      <c r="T261" t="n">
        <v>2639.11</v>
      </c>
      <c r="U261" t="n">
        <v>0.8100000000000001</v>
      </c>
      <c r="V261" t="n">
        <v>0.92</v>
      </c>
      <c r="W261" t="n">
        <v>0.09</v>
      </c>
      <c r="X261" t="n">
        <v>0.14</v>
      </c>
      <c r="Y261" t="n">
        <v>1</v>
      </c>
      <c r="Z261" t="n">
        <v>10</v>
      </c>
    </row>
    <row r="262">
      <c r="A262" t="n">
        <v>73</v>
      </c>
      <c r="B262" t="n">
        <v>125</v>
      </c>
      <c r="C262" t="inlineStr">
        <is>
          <t xml:space="preserve">CONCLUIDO	</t>
        </is>
      </c>
      <c r="D262" t="n">
        <v>8.408099999999999</v>
      </c>
      <c r="E262" t="n">
        <v>11.89</v>
      </c>
      <c r="F262" t="n">
        <v>8.85</v>
      </c>
      <c r="G262" t="n">
        <v>88.53</v>
      </c>
      <c r="H262" t="n">
        <v>1.24</v>
      </c>
      <c r="I262" t="n">
        <v>6</v>
      </c>
      <c r="J262" t="n">
        <v>276.35</v>
      </c>
      <c r="K262" t="n">
        <v>58.47</v>
      </c>
      <c r="L262" t="n">
        <v>19.25</v>
      </c>
      <c r="M262" t="n">
        <v>4</v>
      </c>
      <c r="N262" t="n">
        <v>73.63</v>
      </c>
      <c r="O262" t="n">
        <v>34317.68</v>
      </c>
      <c r="P262" t="n">
        <v>119.85</v>
      </c>
      <c r="Q262" t="n">
        <v>446.27</v>
      </c>
      <c r="R262" t="n">
        <v>34.9</v>
      </c>
      <c r="S262" t="n">
        <v>28.73</v>
      </c>
      <c r="T262" t="n">
        <v>2423.91</v>
      </c>
      <c r="U262" t="n">
        <v>0.82</v>
      </c>
      <c r="V262" t="n">
        <v>0.92</v>
      </c>
      <c r="W262" t="n">
        <v>0.09</v>
      </c>
      <c r="X262" t="n">
        <v>0.13</v>
      </c>
      <c r="Y262" t="n">
        <v>1</v>
      </c>
      <c r="Z262" t="n">
        <v>10</v>
      </c>
    </row>
    <row r="263">
      <c r="A263" t="n">
        <v>74</v>
      </c>
      <c r="B263" t="n">
        <v>125</v>
      </c>
      <c r="C263" t="inlineStr">
        <is>
          <t xml:space="preserve">CONCLUIDO	</t>
        </is>
      </c>
      <c r="D263" t="n">
        <v>8.4063</v>
      </c>
      <c r="E263" t="n">
        <v>11.9</v>
      </c>
      <c r="F263" t="n">
        <v>8.859999999999999</v>
      </c>
      <c r="G263" t="n">
        <v>88.56</v>
      </c>
      <c r="H263" t="n">
        <v>1.25</v>
      </c>
      <c r="I263" t="n">
        <v>6</v>
      </c>
      <c r="J263" t="n">
        <v>276.84</v>
      </c>
      <c r="K263" t="n">
        <v>58.47</v>
      </c>
      <c r="L263" t="n">
        <v>19.5</v>
      </c>
      <c r="M263" t="n">
        <v>4</v>
      </c>
      <c r="N263" t="n">
        <v>73.87</v>
      </c>
      <c r="O263" t="n">
        <v>34377.72</v>
      </c>
      <c r="P263" t="n">
        <v>118.83</v>
      </c>
      <c r="Q263" t="n">
        <v>446.27</v>
      </c>
      <c r="R263" t="n">
        <v>34.95</v>
      </c>
      <c r="S263" t="n">
        <v>28.73</v>
      </c>
      <c r="T263" t="n">
        <v>2449.57</v>
      </c>
      <c r="U263" t="n">
        <v>0.82</v>
      </c>
      <c r="V263" t="n">
        <v>0.92</v>
      </c>
      <c r="W263" t="n">
        <v>0.09</v>
      </c>
      <c r="X263" t="n">
        <v>0.14</v>
      </c>
      <c r="Y263" t="n">
        <v>1</v>
      </c>
      <c r="Z263" t="n">
        <v>10</v>
      </c>
    </row>
    <row r="264">
      <c r="A264" t="n">
        <v>75</v>
      </c>
      <c r="B264" t="n">
        <v>125</v>
      </c>
      <c r="C264" t="inlineStr">
        <is>
          <t xml:space="preserve">CONCLUIDO	</t>
        </is>
      </c>
      <c r="D264" t="n">
        <v>8.422800000000001</v>
      </c>
      <c r="E264" t="n">
        <v>11.87</v>
      </c>
      <c r="F264" t="n">
        <v>8.83</v>
      </c>
      <c r="G264" t="n">
        <v>88.31999999999999</v>
      </c>
      <c r="H264" t="n">
        <v>1.27</v>
      </c>
      <c r="I264" t="n">
        <v>6</v>
      </c>
      <c r="J264" t="n">
        <v>277.33</v>
      </c>
      <c r="K264" t="n">
        <v>58.47</v>
      </c>
      <c r="L264" t="n">
        <v>19.75</v>
      </c>
      <c r="M264" t="n">
        <v>4</v>
      </c>
      <c r="N264" t="n">
        <v>74.09999999999999</v>
      </c>
      <c r="O264" t="n">
        <v>34437.85</v>
      </c>
      <c r="P264" t="n">
        <v>117.31</v>
      </c>
      <c r="Q264" t="n">
        <v>446.29</v>
      </c>
      <c r="R264" t="n">
        <v>34.17</v>
      </c>
      <c r="S264" t="n">
        <v>28.73</v>
      </c>
      <c r="T264" t="n">
        <v>2060.9</v>
      </c>
      <c r="U264" t="n">
        <v>0.84</v>
      </c>
      <c r="V264" t="n">
        <v>0.92</v>
      </c>
      <c r="W264" t="n">
        <v>0.09</v>
      </c>
      <c r="X264" t="n">
        <v>0.11</v>
      </c>
      <c r="Y264" t="n">
        <v>1</v>
      </c>
      <c r="Z264" t="n">
        <v>10</v>
      </c>
    </row>
    <row r="265">
      <c r="A265" t="n">
        <v>76</v>
      </c>
      <c r="B265" t="n">
        <v>125</v>
      </c>
      <c r="C265" t="inlineStr">
        <is>
          <t xml:space="preserve">CONCLUIDO	</t>
        </is>
      </c>
      <c r="D265" t="n">
        <v>8.4077</v>
      </c>
      <c r="E265" t="n">
        <v>11.89</v>
      </c>
      <c r="F265" t="n">
        <v>8.85</v>
      </c>
      <c r="G265" t="n">
        <v>88.54000000000001</v>
      </c>
      <c r="H265" t="n">
        <v>1.28</v>
      </c>
      <c r="I265" t="n">
        <v>6</v>
      </c>
      <c r="J265" t="n">
        <v>277.82</v>
      </c>
      <c r="K265" t="n">
        <v>58.47</v>
      </c>
      <c r="L265" t="n">
        <v>20</v>
      </c>
      <c r="M265" t="n">
        <v>4</v>
      </c>
      <c r="N265" t="n">
        <v>74.34</v>
      </c>
      <c r="O265" t="n">
        <v>34498.07</v>
      </c>
      <c r="P265" t="n">
        <v>116.27</v>
      </c>
      <c r="Q265" t="n">
        <v>446.27</v>
      </c>
      <c r="R265" t="n">
        <v>35.05</v>
      </c>
      <c r="S265" t="n">
        <v>28.73</v>
      </c>
      <c r="T265" t="n">
        <v>2500.5</v>
      </c>
      <c r="U265" t="n">
        <v>0.82</v>
      </c>
      <c r="V265" t="n">
        <v>0.92</v>
      </c>
      <c r="W265" t="n">
        <v>0.09</v>
      </c>
      <c r="X265" t="n">
        <v>0.13</v>
      </c>
      <c r="Y265" t="n">
        <v>1</v>
      </c>
      <c r="Z265" t="n">
        <v>10</v>
      </c>
    </row>
    <row r="266">
      <c r="A266" t="n">
        <v>77</v>
      </c>
      <c r="B266" t="n">
        <v>125</v>
      </c>
      <c r="C266" t="inlineStr">
        <is>
          <t xml:space="preserve">CONCLUIDO	</t>
        </is>
      </c>
      <c r="D266" t="n">
        <v>8.390000000000001</v>
      </c>
      <c r="E266" t="n">
        <v>11.92</v>
      </c>
      <c r="F266" t="n">
        <v>8.880000000000001</v>
      </c>
      <c r="G266" t="n">
        <v>88.79000000000001</v>
      </c>
      <c r="H266" t="n">
        <v>1.3</v>
      </c>
      <c r="I266" t="n">
        <v>6</v>
      </c>
      <c r="J266" t="n">
        <v>278.3</v>
      </c>
      <c r="K266" t="n">
        <v>58.47</v>
      </c>
      <c r="L266" t="n">
        <v>20.25</v>
      </c>
      <c r="M266" t="n">
        <v>4</v>
      </c>
      <c r="N266" t="n">
        <v>74.58</v>
      </c>
      <c r="O266" t="n">
        <v>34558.39</v>
      </c>
      <c r="P266" t="n">
        <v>115.6</v>
      </c>
      <c r="Q266" t="n">
        <v>446.28</v>
      </c>
      <c r="R266" t="n">
        <v>35.89</v>
      </c>
      <c r="S266" t="n">
        <v>28.73</v>
      </c>
      <c r="T266" t="n">
        <v>2921.11</v>
      </c>
      <c r="U266" t="n">
        <v>0.8</v>
      </c>
      <c r="V266" t="n">
        <v>0.92</v>
      </c>
      <c r="W266" t="n">
        <v>0.09</v>
      </c>
      <c r="X266" t="n">
        <v>0.16</v>
      </c>
      <c r="Y266" t="n">
        <v>1</v>
      </c>
      <c r="Z266" t="n">
        <v>10</v>
      </c>
    </row>
    <row r="267">
      <c r="A267" t="n">
        <v>78</v>
      </c>
      <c r="B267" t="n">
        <v>125</v>
      </c>
      <c r="C267" t="inlineStr">
        <is>
          <t xml:space="preserve">CONCLUIDO	</t>
        </is>
      </c>
      <c r="D267" t="n">
        <v>8.4557</v>
      </c>
      <c r="E267" t="n">
        <v>11.83</v>
      </c>
      <c r="F267" t="n">
        <v>8.83</v>
      </c>
      <c r="G267" t="n">
        <v>106</v>
      </c>
      <c r="H267" t="n">
        <v>1.31</v>
      </c>
      <c r="I267" t="n">
        <v>5</v>
      </c>
      <c r="J267" t="n">
        <v>278.79</v>
      </c>
      <c r="K267" t="n">
        <v>58.47</v>
      </c>
      <c r="L267" t="n">
        <v>20.5</v>
      </c>
      <c r="M267" t="n">
        <v>3</v>
      </c>
      <c r="N267" t="n">
        <v>74.81999999999999</v>
      </c>
      <c r="O267" t="n">
        <v>34618.81</v>
      </c>
      <c r="P267" t="n">
        <v>114.19</v>
      </c>
      <c r="Q267" t="n">
        <v>446.27</v>
      </c>
      <c r="R267" t="n">
        <v>34.31</v>
      </c>
      <c r="S267" t="n">
        <v>28.73</v>
      </c>
      <c r="T267" t="n">
        <v>2134.56</v>
      </c>
      <c r="U267" t="n">
        <v>0.84</v>
      </c>
      <c r="V267" t="n">
        <v>0.92</v>
      </c>
      <c r="W267" t="n">
        <v>0.09</v>
      </c>
      <c r="X267" t="n">
        <v>0.11</v>
      </c>
      <c r="Y267" t="n">
        <v>1</v>
      </c>
      <c r="Z267" t="n">
        <v>10</v>
      </c>
    </row>
    <row r="268">
      <c r="A268" t="n">
        <v>79</v>
      </c>
      <c r="B268" t="n">
        <v>125</v>
      </c>
      <c r="C268" t="inlineStr">
        <is>
          <t xml:space="preserve">CONCLUIDO	</t>
        </is>
      </c>
      <c r="D268" t="n">
        <v>8.4604</v>
      </c>
      <c r="E268" t="n">
        <v>11.82</v>
      </c>
      <c r="F268" t="n">
        <v>8.83</v>
      </c>
      <c r="G268" t="n">
        <v>105.92</v>
      </c>
      <c r="H268" t="n">
        <v>1.32</v>
      </c>
      <c r="I268" t="n">
        <v>5</v>
      </c>
      <c r="J268" t="n">
        <v>279.28</v>
      </c>
      <c r="K268" t="n">
        <v>58.47</v>
      </c>
      <c r="L268" t="n">
        <v>20.75</v>
      </c>
      <c r="M268" t="n">
        <v>3</v>
      </c>
      <c r="N268" t="n">
        <v>75.06</v>
      </c>
      <c r="O268" t="n">
        <v>34679.32</v>
      </c>
      <c r="P268" t="n">
        <v>114.17</v>
      </c>
      <c r="Q268" t="n">
        <v>446.27</v>
      </c>
      <c r="R268" t="n">
        <v>34.09</v>
      </c>
      <c r="S268" t="n">
        <v>28.73</v>
      </c>
      <c r="T268" t="n">
        <v>2026.03</v>
      </c>
      <c r="U268" t="n">
        <v>0.84</v>
      </c>
      <c r="V268" t="n">
        <v>0.92</v>
      </c>
      <c r="W268" t="n">
        <v>0.09</v>
      </c>
      <c r="X268" t="n">
        <v>0.11</v>
      </c>
      <c r="Y268" t="n">
        <v>1</v>
      </c>
      <c r="Z268" t="n">
        <v>10</v>
      </c>
    </row>
    <row r="269">
      <c r="A269" t="n">
        <v>80</v>
      </c>
      <c r="B269" t="n">
        <v>125</v>
      </c>
      <c r="C269" t="inlineStr">
        <is>
          <t xml:space="preserve">CONCLUIDO	</t>
        </is>
      </c>
      <c r="D269" t="n">
        <v>8.451499999999999</v>
      </c>
      <c r="E269" t="n">
        <v>11.83</v>
      </c>
      <c r="F269" t="n">
        <v>8.84</v>
      </c>
      <c r="G269" t="n">
        <v>106.07</v>
      </c>
      <c r="H269" t="n">
        <v>1.34</v>
      </c>
      <c r="I269" t="n">
        <v>5</v>
      </c>
      <c r="J269" t="n">
        <v>279.78</v>
      </c>
      <c r="K269" t="n">
        <v>58.47</v>
      </c>
      <c r="L269" t="n">
        <v>21</v>
      </c>
      <c r="M269" t="n">
        <v>3</v>
      </c>
      <c r="N269" t="n">
        <v>75.3</v>
      </c>
      <c r="O269" t="n">
        <v>34739.92</v>
      </c>
      <c r="P269" t="n">
        <v>114.36</v>
      </c>
      <c r="Q269" t="n">
        <v>446.28</v>
      </c>
      <c r="R269" t="n">
        <v>34.47</v>
      </c>
      <c r="S269" t="n">
        <v>28.73</v>
      </c>
      <c r="T269" t="n">
        <v>2214.84</v>
      </c>
      <c r="U269" t="n">
        <v>0.83</v>
      </c>
      <c r="V269" t="n">
        <v>0.92</v>
      </c>
      <c r="W269" t="n">
        <v>0.09</v>
      </c>
      <c r="X269" t="n">
        <v>0.12</v>
      </c>
      <c r="Y269" t="n">
        <v>1</v>
      </c>
      <c r="Z269" t="n">
        <v>10</v>
      </c>
    </row>
    <row r="270">
      <c r="A270" t="n">
        <v>81</v>
      </c>
      <c r="B270" t="n">
        <v>125</v>
      </c>
      <c r="C270" t="inlineStr">
        <is>
          <t xml:space="preserve">CONCLUIDO	</t>
        </is>
      </c>
      <c r="D270" t="n">
        <v>8.4626</v>
      </c>
      <c r="E270" t="n">
        <v>11.82</v>
      </c>
      <c r="F270" t="n">
        <v>8.82</v>
      </c>
      <c r="G270" t="n">
        <v>105.88</v>
      </c>
      <c r="H270" t="n">
        <v>1.35</v>
      </c>
      <c r="I270" t="n">
        <v>5</v>
      </c>
      <c r="J270" t="n">
        <v>280.27</v>
      </c>
      <c r="K270" t="n">
        <v>58.47</v>
      </c>
      <c r="L270" t="n">
        <v>21.25</v>
      </c>
      <c r="M270" t="n">
        <v>3</v>
      </c>
      <c r="N270" t="n">
        <v>75.54000000000001</v>
      </c>
      <c r="O270" t="n">
        <v>34800.62</v>
      </c>
      <c r="P270" t="n">
        <v>114.01</v>
      </c>
      <c r="Q270" t="n">
        <v>446.28</v>
      </c>
      <c r="R270" t="n">
        <v>33.95</v>
      </c>
      <c r="S270" t="n">
        <v>28.73</v>
      </c>
      <c r="T270" t="n">
        <v>1954.74</v>
      </c>
      <c r="U270" t="n">
        <v>0.85</v>
      </c>
      <c r="V270" t="n">
        <v>0.92</v>
      </c>
      <c r="W270" t="n">
        <v>0.09</v>
      </c>
      <c r="X270" t="n">
        <v>0.1</v>
      </c>
      <c r="Y270" t="n">
        <v>1</v>
      </c>
      <c r="Z270" t="n">
        <v>10</v>
      </c>
    </row>
    <row r="271">
      <c r="A271" t="n">
        <v>82</v>
      </c>
      <c r="B271" t="n">
        <v>125</v>
      </c>
      <c r="C271" t="inlineStr">
        <is>
          <t xml:space="preserve">CONCLUIDO	</t>
        </is>
      </c>
      <c r="D271" t="n">
        <v>8.4636</v>
      </c>
      <c r="E271" t="n">
        <v>11.82</v>
      </c>
      <c r="F271" t="n">
        <v>8.82</v>
      </c>
      <c r="G271" t="n">
        <v>105.87</v>
      </c>
      <c r="H271" t="n">
        <v>1.36</v>
      </c>
      <c r="I271" t="n">
        <v>5</v>
      </c>
      <c r="J271" t="n">
        <v>280.76</v>
      </c>
      <c r="K271" t="n">
        <v>58.47</v>
      </c>
      <c r="L271" t="n">
        <v>21.5</v>
      </c>
      <c r="M271" t="n">
        <v>3</v>
      </c>
      <c r="N271" t="n">
        <v>75.79000000000001</v>
      </c>
      <c r="O271" t="n">
        <v>34861.41</v>
      </c>
      <c r="P271" t="n">
        <v>114.57</v>
      </c>
      <c r="Q271" t="n">
        <v>446.35</v>
      </c>
      <c r="R271" t="n">
        <v>33.94</v>
      </c>
      <c r="S271" t="n">
        <v>28.73</v>
      </c>
      <c r="T271" t="n">
        <v>1948.04</v>
      </c>
      <c r="U271" t="n">
        <v>0.85</v>
      </c>
      <c r="V271" t="n">
        <v>0.92</v>
      </c>
      <c r="W271" t="n">
        <v>0.09</v>
      </c>
      <c r="X271" t="n">
        <v>0.1</v>
      </c>
      <c r="Y271" t="n">
        <v>1</v>
      </c>
      <c r="Z271" t="n">
        <v>10</v>
      </c>
    </row>
    <row r="272">
      <c r="A272" t="n">
        <v>83</v>
      </c>
      <c r="B272" t="n">
        <v>125</v>
      </c>
      <c r="C272" t="inlineStr">
        <is>
          <t xml:space="preserve">CONCLUIDO	</t>
        </is>
      </c>
      <c r="D272" t="n">
        <v>8.456899999999999</v>
      </c>
      <c r="E272" t="n">
        <v>11.82</v>
      </c>
      <c r="F272" t="n">
        <v>8.83</v>
      </c>
      <c r="G272" t="n">
        <v>105.98</v>
      </c>
      <c r="H272" t="n">
        <v>1.38</v>
      </c>
      <c r="I272" t="n">
        <v>5</v>
      </c>
      <c r="J272" t="n">
        <v>281.25</v>
      </c>
      <c r="K272" t="n">
        <v>58.47</v>
      </c>
      <c r="L272" t="n">
        <v>21.75</v>
      </c>
      <c r="M272" t="n">
        <v>2</v>
      </c>
      <c r="N272" t="n">
        <v>76.03</v>
      </c>
      <c r="O272" t="n">
        <v>34922.31</v>
      </c>
      <c r="P272" t="n">
        <v>114.77</v>
      </c>
      <c r="Q272" t="n">
        <v>446.27</v>
      </c>
      <c r="R272" t="n">
        <v>34.16</v>
      </c>
      <c r="S272" t="n">
        <v>28.73</v>
      </c>
      <c r="T272" t="n">
        <v>2060.8</v>
      </c>
      <c r="U272" t="n">
        <v>0.84</v>
      </c>
      <c r="V272" t="n">
        <v>0.92</v>
      </c>
      <c r="W272" t="n">
        <v>0.09</v>
      </c>
      <c r="X272" t="n">
        <v>0.11</v>
      </c>
      <c r="Y272" t="n">
        <v>1</v>
      </c>
      <c r="Z272" t="n">
        <v>10</v>
      </c>
    </row>
    <row r="273">
      <c r="A273" t="n">
        <v>84</v>
      </c>
      <c r="B273" t="n">
        <v>125</v>
      </c>
      <c r="C273" t="inlineStr">
        <is>
          <t xml:space="preserve">CONCLUIDO	</t>
        </is>
      </c>
      <c r="D273" t="n">
        <v>8.4557</v>
      </c>
      <c r="E273" t="n">
        <v>11.83</v>
      </c>
      <c r="F273" t="n">
        <v>8.83</v>
      </c>
      <c r="G273" t="n">
        <v>106</v>
      </c>
      <c r="H273" t="n">
        <v>1.39</v>
      </c>
      <c r="I273" t="n">
        <v>5</v>
      </c>
      <c r="J273" t="n">
        <v>281.75</v>
      </c>
      <c r="K273" t="n">
        <v>58.47</v>
      </c>
      <c r="L273" t="n">
        <v>22</v>
      </c>
      <c r="M273" t="n">
        <v>2</v>
      </c>
      <c r="N273" t="n">
        <v>76.28</v>
      </c>
      <c r="O273" t="n">
        <v>34983.29</v>
      </c>
      <c r="P273" t="n">
        <v>114.83</v>
      </c>
      <c r="Q273" t="n">
        <v>446.27</v>
      </c>
      <c r="R273" t="n">
        <v>34.23</v>
      </c>
      <c r="S273" t="n">
        <v>28.73</v>
      </c>
      <c r="T273" t="n">
        <v>2095.68</v>
      </c>
      <c r="U273" t="n">
        <v>0.84</v>
      </c>
      <c r="V273" t="n">
        <v>0.92</v>
      </c>
      <c r="W273" t="n">
        <v>0.09</v>
      </c>
      <c r="X273" t="n">
        <v>0.11</v>
      </c>
      <c r="Y273" t="n">
        <v>1</v>
      </c>
      <c r="Z273" t="n">
        <v>10</v>
      </c>
    </row>
    <row r="274">
      <c r="A274" t="n">
        <v>85</v>
      </c>
      <c r="B274" t="n">
        <v>125</v>
      </c>
      <c r="C274" t="inlineStr">
        <is>
          <t xml:space="preserve">CONCLUIDO	</t>
        </is>
      </c>
      <c r="D274" t="n">
        <v>8.4626</v>
      </c>
      <c r="E274" t="n">
        <v>11.82</v>
      </c>
      <c r="F274" t="n">
        <v>8.82</v>
      </c>
      <c r="G274" t="n">
        <v>105.88</v>
      </c>
      <c r="H274" t="n">
        <v>1.4</v>
      </c>
      <c r="I274" t="n">
        <v>5</v>
      </c>
      <c r="J274" t="n">
        <v>282.24</v>
      </c>
      <c r="K274" t="n">
        <v>58.47</v>
      </c>
      <c r="L274" t="n">
        <v>22.25</v>
      </c>
      <c r="M274" t="n">
        <v>2</v>
      </c>
      <c r="N274" t="n">
        <v>76.52</v>
      </c>
      <c r="O274" t="n">
        <v>35044.38</v>
      </c>
      <c r="P274" t="n">
        <v>114.74</v>
      </c>
      <c r="Q274" t="n">
        <v>446.27</v>
      </c>
      <c r="R274" t="n">
        <v>33.85</v>
      </c>
      <c r="S274" t="n">
        <v>28.73</v>
      </c>
      <c r="T274" t="n">
        <v>1904.93</v>
      </c>
      <c r="U274" t="n">
        <v>0.85</v>
      </c>
      <c r="V274" t="n">
        <v>0.92</v>
      </c>
      <c r="W274" t="n">
        <v>0.09</v>
      </c>
      <c r="X274" t="n">
        <v>0.1</v>
      </c>
      <c r="Y274" t="n">
        <v>1</v>
      </c>
      <c r="Z274" t="n">
        <v>10</v>
      </c>
    </row>
    <row r="275">
      <c r="A275" t="n">
        <v>86</v>
      </c>
      <c r="B275" t="n">
        <v>125</v>
      </c>
      <c r="C275" t="inlineStr">
        <is>
          <t xml:space="preserve">CONCLUIDO	</t>
        </is>
      </c>
      <c r="D275" t="n">
        <v>8.468999999999999</v>
      </c>
      <c r="E275" t="n">
        <v>11.81</v>
      </c>
      <c r="F275" t="n">
        <v>8.81</v>
      </c>
      <c r="G275" t="n">
        <v>105.78</v>
      </c>
      <c r="H275" t="n">
        <v>1.42</v>
      </c>
      <c r="I275" t="n">
        <v>5</v>
      </c>
      <c r="J275" t="n">
        <v>282.74</v>
      </c>
      <c r="K275" t="n">
        <v>58.47</v>
      </c>
      <c r="L275" t="n">
        <v>22.5</v>
      </c>
      <c r="M275" t="n">
        <v>1</v>
      </c>
      <c r="N275" t="n">
        <v>76.77</v>
      </c>
      <c r="O275" t="n">
        <v>35105.56</v>
      </c>
      <c r="P275" t="n">
        <v>114.89</v>
      </c>
      <c r="Q275" t="n">
        <v>446.27</v>
      </c>
      <c r="R275" t="n">
        <v>33.48</v>
      </c>
      <c r="S275" t="n">
        <v>28.73</v>
      </c>
      <c r="T275" t="n">
        <v>1719.17</v>
      </c>
      <c r="U275" t="n">
        <v>0.86</v>
      </c>
      <c r="V275" t="n">
        <v>0.92</v>
      </c>
      <c r="W275" t="n">
        <v>0.09</v>
      </c>
      <c r="X275" t="n">
        <v>0.09</v>
      </c>
      <c r="Y275" t="n">
        <v>1</v>
      </c>
      <c r="Z275" t="n">
        <v>10</v>
      </c>
    </row>
    <row r="276">
      <c r="A276" t="n">
        <v>87</v>
      </c>
      <c r="B276" t="n">
        <v>125</v>
      </c>
      <c r="C276" t="inlineStr">
        <is>
          <t xml:space="preserve">CONCLUIDO	</t>
        </is>
      </c>
      <c r="D276" t="n">
        <v>8.471</v>
      </c>
      <c r="E276" t="n">
        <v>11.8</v>
      </c>
      <c r="F276" t="n">
        <v>8.81</v>
      </c>
      <c r="G276" t="n">
        <v>105.74</v>
      </c>
      <c r="H276" t="n">
        <v>1.43</v>
      </c>
      <c r="I276" t="n">
        <v>5</v>
      </c>
      <c r="J276" t="n">
        <v>283.24</v>
      </c>
      <c r="K276" t="n">
        <v>58.47</v>
      </c>
      <c r="L276" t="n">
        <v>22.75</v>
      </c>
      <c r="M276" t="n">
        <v>1</v>
      </c>
      <c r="N276" t="n">
        <v>77.01000000000001</v>
      </c>
      <c r="O276" t="n">
        <v>35166.85</v>
      </c>
      <c r="P276" t="n">
        <v>114.83</v>
      </c>
      <c r="Q276" t="n">
        <v>446.28</v>
      </c>
      <c r="R276" t="n">
        <v>33.37</v>
      </c>
      <c r="S276" t="n">
        <v>28.73</v>
      </c>
      <c r="T276" t="n">
        <v>1665.43</v>
      </c>
      <c r="U276" t="n">
        <v>0.86</v>
      </c>
      <c r="V276" t="n">
        <v>0.92</v>
      </c>
      <c r="W276" t="n">
        <v>0.09</v>
      </c>
      <c r="X276" t="n">
        <v>0.09</v>
      </c>
      <c r="Y276" t="n">
        <v>1</v>
      </c>
      <c r="Z276" t="n">
        <v>10</v>
      </c>
    </row>
    <row r="277">
      <c r="A277" t="n">
        <v>88</v>
      </c>
      <c r="B277" t="n">
        <v>125</v>
      </c>
      <c r="C277" t="inlineStr">
        <is>
          <t xml:space="preserve">CONCLUIDO	</t>
        </is>
      </c>
      <c r="D277" t="n">
        <v>8.4702</v>
      </c>
      <c r="E277" t="n">
        <v>11.81</v>
      </c>
      <c r="F277" t="n">
        <v>8.81</v>
      </c>
      <c r="G277" t="n">
        <v>105.76</v>
      </c>
      <c r="H277" t="n">
        <v>1.44</v>
      </c>
      <c r="I277" t="n">
        <v>5</v>
      </c>
      <c r="J277" t="n">
        <v>283.74</v>
      </c>
      <c r="K277" t="n">
        <v>58.47</v>
      </c>
      <c r="L277" t="n">
        <v>23</v>
      </c>
      <c r="M277" t="n">
        <v>0</v>
      </c>
      <c r="N277" t="n">
        <v>77.26000000000001</v>
      </c>
      <c r="O277" t="n">
        <v>35228.23</v>
      </c>
      <c r="P277" t="n">
        <v>114.97</v>
      </c>
      <c r="Q277" t="n">
        <v>446.27</v>
      </c>
      <c r="R277" t="n">
        <v>33.4</v>
      </c>
      <c r="S277" t="n">
        <v>28.73</v>
      </c>
      <c r="T277" t="n">
        <v>1678.64</v>
      </c>
      <c r="U277" t="n">
        <v>0.86</v>
      </c>
      <c r="V277" t="n">
        <v>0.92</v>
      </c>
      <c r="W277" t="n">
        <v>0.09</v>
      </c>
      <c r="X277" t="n">
        <v>0.09</v>
      </c>
      <c r="Y277" t="n">
        <v>1</v>
      </c>
      <c r="Z277" t="n">
        <v>10</v>
      </c>
    </row>
    <row r="278">
      <c r="A278" t="n">
        <v>0</v>
      </c>
      <c r="B278" t="n">
        <v>30</v>
      </c>
      <c r="C278" t="inlineStr">
        <is>
          <t xml:space="preserve">CONCLUIDO	</t>
        </is>
      </c>
      <c r="D278" t="n">
        <v>7.8515</v>
      </c>
      <c r="E278" t="n">
        <v>12.74</v>
      </c>
      <c r="F278" t="n">
        <v>10.11</v>
      </c>
      <c r="G278" t="n">
        <v>12.14</v>
      </c>
      <c r="H278" t="n">
        <v>0.24</v>
      </c>
      <c r="I278" t="n">
        <v>50</v>
      </c>
      <c r="J278" t="n">
        <v>71.52</v>
      </c>
      <c r="K278" t="n">
        <v>32.27</v>
      </c>
      <c r="L278" t="n">
        <v>1</v>
      </c>
      <c r="M278" t="n">
        <v>48</v>
      </c>
      <c r="N278" t="n">
        <v>8.25</v>
      </c>
      <c r="O278" t="n">
        <v>9054.6</v>
      </c>
      <c r="P278" t="n">
        <v>68.17</v>
      </c>
      <c r="Q278" t="n">
        <v>446.38</v>
      </c>
      <c r="R278" t="n">
        <v>75.87</v>
      </c>
      <c r="S278" t="n">
        <v>28.73</v>
      </c>
      <c r="T278" t="n">
        <v>22689.06</v>
      </c>
      <c r="U278" t="n">
        <v>0.38</v>
      </c>
      <c r="V278" t="n">
        <v>0.8100000000000001</v>
      </c>
      <c r="W278" t="n">
        <v>0.16</v>
      </c>
      <c r="X278" t="n">
        <v>1.39</v>
      </c>
      <c r="Y278" t="n">
        <v>1</v>
      </c>
      <c r="Z278" t="n">
        <v>10</v>
      </c>
    </row>
    <row r="279">
      <c r="A279" t="n">
        <v>1</v>
      </c>
      <c r="B279" t="n">
        <v>30</v>
      </c>
      <c r="C279" t="inlineStr">
        <is>
          <t xml:space="preserve">CONCLUIDO	</t>
        </is>
      </c>
      <c r="D279" t="n">
        <v>8.1564</v>
      </c>
      <c r="E279" t="n">
        <v>12.26</v>
      </c>
      <c r="F279" t="n">
        <v>9.81</v>
      </c>
      <c r="G279" t="n">
        <v>15.09</v>
      </c>
      <c r="H279" t="n">
        <v>0.3</v>
      </c>
      <c r="I279" t="n">
        <v>39</v>
      </c>
      <c r="J279" t="n">
        <v>71.81</v>
      </c>
      <c r="K279" t="n">
        <v>32.27</v>
      </c>
      <c r="L279" t="n">
        <v>1.25</v>
      </c>
      <c r="M279" t="n">
        <v>37</v>
      </c>
      <c r="N279" t="n">
        <v>8.289999999999999</v>
      </c>
      <c r="O279" t="n">
        <v>9090.98</v>
      </c>
      <c r="P279" t="n">
        <v>64.79000000000001</v>
      </c>
      <c r="Q279" t="n">
        <v>446.28</v>
      </c>
      <c r="R279" t="n">
        <v>66.26000000000001</v>
      </c>
      <c r="S279" t="n">
        <v>28.73</v>
      </c>
      <c r="T279" t="n">
        <v>17939.28</v>
      </c>
      <c r="U279" t="n">
        <v>0.43</v>
      </c>
      <c r="V279" t="n">
        <v>0.83</v>
      </c>
      <c r="W279" t="n">
        <v>0.14</v>
      </c>
      <c r="X279" t="n">
        <v>1.09</v>
      </c>
      <c r="Y279" t="n">
        <v>1</v>
      </c>
      <c r="Z279" t="n">
        <v>10</v>
      </c>
    </row>
    <row r="280">
      <c r="A280" t="n">
        <v>2</v>
      </c>
      <c r="B280" t="n">
        <v>30</v>
      </c>
      <c r="C280" t="inlineStr">
        <is>
          <t xml:space="preserve">CONCLUIDO	</t>
        </is>
      </c>
      <c r="D280" t="n">
        <v>8.424200000000001</v>
      </c>
      <c r="E280" t="n">
        <v>11.87</v>
      </c>
      <c r="F280" t="n">
        <v>9.539999999999999</v>
      </c>
      <c r="G280" t="n">
        <v>18.47</v>
      </c>
      <c r="H280" t="n">
        <v>0.36</v>
      </c>
      <c r="I280" t="n">
        <v>31</v>
      </c>
      <c r="J280" t="n">
        <v>72.11</v>
      </c>
      <c r="K280" t="n">
        <v>32.27</v>
      </c>
      <c r="L280" t="n">
        <v>1.5</v>
      </c>
      <c r="M280" t="n">
        <v>29</v>
      </c>
      <c r="N280" t="n">
        <v>8.34</v>
      </c>
      <c r="O280" t="n">
        <v>9127.379999999999</v>
      </c>
      <c r="P280" t="n">
        <v>61.35</v>
      </c>
      <c r="Q280" t="n">
        <v>446.32</v>
      </c>
      <c r="R280" t="n">
        <v>57.28</v>
      </c>
      <c r="S280" t="n">
        <v>28.73</v>
      </c>
      <c r="T280" t="n">
        <v>13490.74</v>
      </c>
      <c r="U280" t="n">
        <v>0.5</v>
      </c>
      <c r="V280" t="n">
        <v>0.85</v>
      </c>
      <c r="W280" t="n">
        <v>0.13</v>
      </c>
      <c r="X280" t="n">
        <v>0.82</v>
      </c>
      <c r="Y280" t="n">
        <v>1</v>
      </c>
      <c r="Z280" t="n">
        <v>10</v>
      </c>
    </row>
    <row r="281">
      <c r="A281" t="n">
        <v>3</v>
      </c>
      <c r="B281" t="n">
        <v>30</v>
      </c>
      <c r="C281" t="inlineStr">
        <is>
          <t xml:space="preserve">CONCLUIDO	</t>
        </is>
      </c>
      <c r="D281" t="n">
        <v>8.4505</v>
      </c>
      <c r="E281" t="n">
        <v>11.83</v>
      </c>
      <c r="F281" t="n">
        <v>9.59</v>
      </c>
      <c r="G281" t="n">
        <v>22.12</v>
      </c>
      <c r="H281" t="n">
        <v>0.42</v>
      </c>
      <c r="I281" t="n">
        <v>26</v>
      </c>
      <c r="J281" t="n">
        <v>72.40000000000001</v>
      </c>
      <c r="K281" t="n">
        <v>32.27</v>
      </c>
      <c r="L281" t="n">
        <v>1.75</v>
      </c>
      <c r="M281" t="n">
        <v>24</v>
      </c>
      <c r="N281" t="n">
        <v>8.380000000000001</v>
      </c>
      <c r="O281" t="n">
        <v>9163.799999999999</v>
      </c>
      <c r="P281" t="n">
        <v>60.19</v>
      </c>
      <c r="Q281" t="n">
        <v>446.27</v>
      </c>
      <c r="R281" t="n">
        <v>59.93</v>
      </c>
      <c r="S281" t="n">
        <v>28.73</v>
      </c>
      <c r="T281" t="n">
        <v>14840.42</v>
      </c>
      <c r="U281" t="n">
        <v>0.48</v>
      </c>
      <c r="V281" t="n">
        <v>0.85</v>
      </c>
      <c r="W281" t="n">
        <v>0.11</v>
      </c>
      <c r="X281" t="n">
        <v>0.86</v>
      </c>
      <c r="Y281" t="n">
        <v>1</v>
      </c>
      <c r="Z281" t="n">
        <v>10</v>
      </c>
    </row>
    <row r="282">
      <c r="A282" t="n">
        <v>4</v>
      </c>
      <c r="B282" t="n">
        <v>30</v>
      </c>
      <c r="C282" t="inlineStr">
        <is>
          <t xml:space="preserve">CONCLUIDO	</t>
        </is>
      </c>
      <c r="D282" t="n">
        <v>8.6647</v>
      </c>
      <c r="E282" t="n">
        <v>11.54</v>
      </c>
      <c r="F282" t="n">
        <v>9.359999999999999</v>
      </c>
      <c r="G282" t="n">
        <v>25.51</v>
      </c>
      <c r="H282" t="n">
        <v>0.48</v>
      </c>
      <c r="I282" t="n">
        <v>22</v>
      </c>
      <c r="J282" t="n">
        <v>72.7</v>
      </c>
      <c r="K282" t="n">
        <v>32.27</v>
      </c>
      <c r="L282" t="n">
        <v>2</v>
      </c>
      <c r="M282" t="n">
        <v>20</v>
      </c>
      <c r="N282" t="n">
        <v>8.43</v>
      </c>
      <c r="O282" t="n">
        <v>9200.25</v>
      </c>
      <c r="P282" t="n">
        <v>56.95</v>
      </c>
      <c r="Q282" t="n">
        <v>446.32</v>
      </c>
      <c r="R282" t="n">
        <v>51.46</v>
      </c>
      <c r="S282" t="n">
        <v>28.73</v>
      </c>
      <c r="T282" t="n">
        <v>10625.1</v>
      </c>
      <c r="U282" t="n">
        <v>0.5600000000000001</v>
      </c>
      <c r="V282" t="n">
        <v>0.87</v>
      </c>
      <c r="W282" t="n">
        <v>0.11</v>
      </c>
      <c r="X282" t="n">
        <v>0.63</v>
      </c>
      <c r="Y282" t="n">
        <v>1</v>
      </c>
      <c r="Z282" t="n">
        <v>10</v>
      </c>
    </row>
    <row r="283">
      <c r="A283" t="n">
        <v>5</v>
      </c>
      <c r="B283" t="n">
        <v>30</v>
      </c>
      <c r="C283" t="inlineStr">
        <is>
          <t xml:space="preserve">CONCLUIDO	</t>
        </is>
      </c>
      <c r="D283" t="n">
        <v>8.7826</v>
      </c>
      <c r="E283" t="n">
        <v>11.39</v>
      </c>
      <c r="F283" t="n">
        <v>9.25</v>
      </c>
      <c r="G283" t="n">
        <v>29.2</v>
      </c>
      <c r="H283" t="n">
        <v>0.54</v>
      </c>
      <c r="I283" t="n">
        <v>19</v>
      </c>
      <c r="J283" t="n">
        <v>73</v>
      </c>
      <c r="K283" t="n">
        <v>32.27</v>
      </c>
      <c r="L283" t="n">
        <v>2.25</v>
      </c>
      <c r="M283" t="n">
        <v>16</v>
      </c>
      <c r="N283" t="n">
        <v>8.48</v>
      </c>
      <c r="O283" t="n">
        <v>9236.709999999999</v>
      </c>
      <c r="P283" t="n">
        <v>54.63</v>
      </c>
      <c r="Q283" t="n">
        <v>446.27</v>
      </c>
      <c r="R283" t="n">
        <v>47.75</v>
      </c>
      <c r="S283" t="n">
        <v>28.73</v>
      </c>
      <c r="T283" t="n">
        <v>8784.450000000001</v>
      </c>
      <c r="U283" t="n">
        <v>0.6</v>
      </c>
      <c r="V283" t="n">
        <v>0.88</v>
      </c>
      <c r="W283" t="n">
        <v>0.11</v>
      </c>
      <c r="X283" t="n">
        <v>0.53</v>
      </c>
      <c r="Y283" t="n">
        <v>1</v>
      </c>
      <c r="Z283" t="n">
        <v>10</v>
      </c>
    </row>
    <row r="284">
      <c r="A284" t="n">
        <v>6</v>
      </c>
      <c r="B284" t="n">
        <v>30</v>
      </c>
      <c r="C284" t="inlineStr">
        <is>
          <t xml:space="preserve">CONCLUIDO	</t>
        </is>
      </c>
      <c r="D284" t="n">
        <v>8.8506</v>
      </c>
      <c r="E284" t="n">
        <v>11.3</v>
      </c>
      <c r="F284" t="n">
        <v>9.19</v>
      </c>
      <c r="G284" t="n">
        <v>32.44</v>
      </c>
      <c r="H284" t="n">
        <v>0.6</v>
      </c>
      <c r="I284" t="n">
        <v>17</v>
      </c>
      <c r="J284" t="n">
        <v>73.29000000000001</v>
      </c>
      <c r="K284" t="n">
        <v>32.27</v>
      </c>
      <c r="L284" t="n">
        <v>2.5</v>
      </c>
      <c r="M284" t="n">
        <v>6</v>
      </c>
      <c r="N284" t="n">
        <v>8.52</v>
      </c>
      <c r="O284" t="n">
        <v>9273.200000000001</v>
      </c>
      <c r="P284" t="n">
        <v>53.14</v>
      </c>
      <c r="Q284" t="n">
        <v>446.27</v>
      </c>
      <c r="R284" t="n">
        <v>45.56</v>
      </c>
      <c r="S284" t="n">
        <v>28.73</v>
      </c>
      <c r="T284" t="n">
        <v>7700.36</v>
      </c>
      <c r="U284" t="n">
        <v>0.63</v>
      </c>
      <c r="V284" t="n">
        <v>0.89</v>
      </c>
      <c r="W284" t="n">
        <v>0.12</v>
      </c>
      <c r="X284" t="n">
        <v>0.47</v>
      </c>
      <c r="Y284" t="n">
        <v>1</v>
      </c>
      <c r="Z284" t="n">
        <v>10</v>
      </c>
    </row>
    <row r="285">
      <c r="A285" t="n">
        <v>7</v>
      </c>
      <c r="B285" t="n">
        <v>30</v>
      </c>
      <c r="C285" t="inlineStr">
        <is>
          <t xml:space="preserve">CONCLUIDO	</t>
        </is>
      </c>
      <c r="D285" t="n">
        <v>8.8727</v>
      </c>
      <c r="E285" t="n">
        <v>11.27</v>
      </c>
      <c r="F285" t="n">
        <v>9.18</v>
      </c>
      <c r="G285" t="n">
        <v>34.42</v>
      </c>
      <c r="H285" t="n">
        <v>0.65</v>
      </c>
      <c r="I285" t="n">
        <v>16</v>
      </c>
      <c r="J285" t="n">
        <v>73.59</v>
      </c>
      <c r="K285" t="n">
        <v>32.27</v>
      </c>
      <c r="L285" t="n">
        <v>2.75</v>
      </c>
      <c r="M285" t="n">
        <v>3</v>
      </c>
      <c r="N285" t="n">
        <v>8.57</v>
      </c>
      <c r="O285" t="n">
        <v>9309.700000000001</v>
      </c>
      <c r="P285" t="n">
        <v>52.37</v>
      </c>
      <c r="Q285" t="n">
        <v>446.3</v>
      </c>
      <c r="R285" t="n">
        <v>45.04</v>
      </c>
      <c r="S285" t="n">
        <v>28.73</v>
      </c>
      <c r="T285" t="n">
        <v>7446.27</v>
      </c>
      <c r="U285" t="n">
        <v>0.64</v>
      </c>
      <c r="V285" t="n">
        <v>0.89</v>
      </c>
      <c r="W285" t="n">
        <v>0.12</v>
      </c>
      <c r="X285" t="n">
        <v>0.46</v>
      </c>
      <c r="Y285" t="n">
        <v>1</v>
      </c>
      <c r="Z285" t="n">
        <v>10</v>
      </c>
    </row>
    <row r="286">
      <c r="A286" t="n">
        <v>8</v>
      </c>
      <c r="B286" t="n">
        <v>30</v>
      </c>
      <c r="C286" t="inlineStr">
        <is>
          <t xml:space="preserve">CONCLUIDO	</t>
        </is>
      </c>
      <c r="D286" t="n">
        <v>8.8687</v>
      </c>
      <c r="E286" t="n">
        <v>11.28</v>
      </c>
      <c r="F286" t="n">
        <v>9.18</v>
      </c>
      <c r="G286" t="n">
        <v>34.44</v>
      </c>
      <c r="H286" t="n">
        <v>0.71</v>
      </c>
      <c r="I286" t="n">
        <v>16</v>
      </c>
      <c r="J286" t="n">
        <v>73.88</v>
      </c>
      <c r="K286" t="n">
        <v>32.27</v>
      </c>
      <c r="L286" t="n">
        <v>3</v>
      </c>
      <c r="M286" t="n">
        <v>0</v>
      </c>
      <c r="N286" t="n">
        <v>8.609999999999999</v>
      </c>
      <c r="O286" t="n">
        <v>9346.23</v>
      </c>
      <c r="P286" t="n">
        <v>52.72</v>
      </c>
      <c r="Q286" t="n">
        <v>446.3</v>
      </c>
      <c r="R286" t="n">
        <v>45.02</v>
      </c>
      <c r="S286" t="n">
        <v>28.73</v>
      </c>
      <c r="T286" t="n">
        <v>7433.22</v>
      </c>
      <c r="U286" t="n">
        <v>0.64</v>
      </c>
      <c r="V286" t="n">
        <v>0.89</v>
      </c>
      <c r="W286" t="n">
        <v>0.13</v>
      </c>
      <c r="X286" t="n">
        <v>0.46</v>
      </c>
      <c r="Y286" t="n">
        <v>1</v>
      </c>
      <c r="Z286" t="n">
        <v>10</v>
      </c>
    </row>
    <row r="287">
      <c r="A287" t="n">
        <v>0</v>
      </c>
      <c r="B287" t="n">
        <v>15</v>
      </c>
      <c r="C287" t="inlineStr">
        <is>
          <t xml:space="preserve">CONCLUIDO	</t>
        </is>
      </c>
      <c r="D287" t="n">
        <v>8.5312</v>
      </c>
      <c r="E287" t="n">
        <v>11.72</v>
      </c>
      <c r="F287" t="n">
        <v>9.67</v>
      </c>
      <c r="G287" t="n">
        <v>18.13</v>
      </c>
      <c r="H287" t="n">
        <v>0.43</v>
      </c>
      <c r="I287" t="n">
        <v>32</v>
      </c>
      <c r="J287" t="n">
        <v>39.78</v>
      </c>
      <c r="K287" t="n">
        <v>19.54</v>
      </c>
      <c r="L287" t="n">
        <v>1</v>
      </c>
      <c r="M287" t="n">
        <v>5</v>
      </c>
      <c r="N287" t="n">
        <v>4.24</v>
      </c>
      <c r="O287" t="n">
        <v>5140</v>
      </c>
      <c r="P287" t="n">
        <v>37.68</v>
      </c>
      <c r="Q287" t="n">
        <v>446.36</v>
      </c>
      <c r="R287" t="n">
        <v>60.56</v>
      </c>
      <c r="S287" t="n">
        <v>28.73</v>
      </c>
      <c r="T287" t="n">
        <v>15126.32</v>
      </c>
      <c r="U287" t="n">
        <v>0.47</v>
      </c>
      <c r="V287" t="n">
        <v>0.84</v>
      </c>
      <c r="W287" t="n">
        <v>0.16</v>
      </c>
      <c r="X287" t="n">
        <v>0.95</v>
      </c>
      <c r="Y287" t="n">
        <v>1</v>
      </c>
      <c r="Z287" t="n">
        <v>10</v>
      </c>
    </row>
    <row r="288">
      <c r="A288" t="n">
        <v>1</v>
      </c>
      <c r="B288" t="n">
        <v>15</v>
      </c>
      <c r="C288" t="inlineStr">
        <is>
          <t xml:space="preserve">CONCLUIDO	</t>
        </is>
      </c>
      <c r="D288" t="n">
        <v>8.5555</v>
      </c>
      <c r="E288" t="n">
        <v>11.69</v>
      </c>
      <c r="F288" t="n">
        <v>9.65</v>
      </c>
      <c r="G288" t="n">
        <v>18.67</v>
      </c>
      <c r="H288" t="n">
        <v>0.53</v>
      </c>
      <c r="I288" t="n">
        <v>31</v>
      </c>
      <c r="J288" t="n">
        <v>40.06</v>
      </c>
      <c r="K288" t="n">
        <v>19.54</v>
      </c>
      <c r="L288" t="n">
        <v>1.25</v>
      </c>
      <c r="M288" t="n">
        <v>0</v>
      </c>
      <c r="N288" t="n">
        <v>4.26</v>
      </c>
      <c r="O288" t="n">
        <v>5174.29</v>
      </c>
      <c r="P288" t="n">
        <v>37.74</v>
      </c>
      <c r="Q288" t="n">
        <v>446.36</v>
      </c>
      <c r="R288" t="n">
        <v>59.44</v>
      </c>
      <c r="S288" t="n">
        <v>28.73</v>
      </c>
      <c r="T288" t="n">
        <v>14569.18</v>
      </c>
      <c r="U288" t="n">
        <v>0.48</v>
      </c>
      <c r="V288" t="n">
        <v>0.84</v>
      </c>
      <c r="W288" t="n">
        <v>0.17</v>
      </c>
      <c r="X288" t="n">
        <v>0.92</v>
      </c>
      <c r="Y288" t="n">
        <v>1</v>
      </c>
      <c r="Z288" t="n">
        <v>10</v>
      </c>
    </row>
    <row r="289">
      <c r="A289" t="n">
        <v>0</v>
      </c>
      <c r="B289" t="n">
        <v>70</v>
      </c>
      <c r="C289" t="inlineStr">
        <is>
          <t xml:space="preserve">CONCLUIDO	</t>
        </is>
      </c>
      <c r="D289" t="n">
        <v>6.0962</v>
      </c>
      <c r="E289" t="n">
        <v>16.4</v>
      </c>
      <c r="F289" t="n">
        <v>11.46</v>
      </c>
      <c r="G289" t="n">
        <v>7.31</v>
      </c>
      <c r="H289" t="n">
        <v>0.12</v>
      </c>
      <c r="I289" t="n">
        <v>94</v>
      </c>
      <c r="J289" t="n">
        <v>141.81</v>
      </c>
      <c r="K289" t="n">
        <v>47.83</v>
      </c>
      <c r="L289" t="n">
        <v>1</v>
      </c>
      <c r="M289" t="n">
        <v>92</v>
      </c>
      <c r="N289" t="n">
        <v>22.98</v>
      </c>
      <c r="O289" t="n">
        <v>17723.39</v>
      </c>
      <c r="P289" t="n">
        <v>128.21</v>
      </c>
      <c r="Q289" t="n">
        <v>446.36</v>
      </c>
      <c r="R289" t="n">
        <v>120.13</v>
      </c>
      <c r="S289" t="n">
        <v>28.73</v>
      </c>
      <c r="T289" t="n">
        <v>44600.72</v>
      </c>
      <c r="U289" t="n">
        <v>0.24</v>
      </c>
      <c r="V289" t="n">
        <v>0.71</v>
      </c>
      <c r="W289" t="n">
        <v>0.23</v>
      </c>
      <c r="X289" t="n">
        <v>2.74</v>
      </c>
      <c r="Y289" t="n">
        <v>1</v>
      </c>
      <c r="Z289" t="n">
        <v>10</v>
      </c>
    </row>
    <row r="290">
      <c r="A290" t="n">
        <v>1</v>
      </c>
      <c r="B290" t="n">
        <v>70</v>
      </c>
      <c r="C290" t="inlineStr">
        <is>
          <t xml:space="preserve">CONCLUIDO	</t>
        </is>
      </c>
      <c r="D290" t="n">
        <v>6.674</v>
      </c>
      <c r="E290" t="n">
        <v>14.98</v>
      </c>
      <c r="F290" t="n">
        <v>10.73</v>
      </c>
      <c r="G290" t="n">
        <v>9.199999999999999</v>
      </c>
      <c r="H290" t="n">
        <v>0.16</v>
      </c>
      <c r="I290" t="n">
        <v>70</v>
      </c>
      <c r="J290" t="n">
        <v>142.15</v>
      </c>
      <c r="K290" t="n">
        <v>47.83</v>
      </c>
      <c r="L290" t="n">
        <v>1.25</v>
      </c>
      <c r="M290" t="n">
        <v>68</v>
      </c>
      <c r="N290" t="n">
        <v>23.07</v>
      </c>
      <c r="O290" t="n">
        <v>17765.46</v>
      </c>
      <c r="P290" t="n">
        <v>119.31</v>
      </c>
      <c r="Q290" t="n">
        <v>446.34</v>
      </c>
      <c r="R290" t="n">
        <v>96.45</v>
      </c>
      <c r="S290" t="n">
        <v>28.73</v>
      </c>
      <c r="T290" t="n">
        <v>32879.64</v>
      </c>
      <c r="U290" t="n">
        <v>0.3</v>
      </c>
      <c r="V290" t="n">
        <v>0.76</v>
      </c>
      <c r="W290" t="n">
        <v>0.19</v>
      </c>
      <c r="X290" t="n">
        <v>2.01</v>
      </c>
      <c r="Y290" t="n">
        <v>1</v>
      </c>
      <c r="Z290" t="n">
        <v>10</v>
      </c>
    </row>
    <row r="291">
      <c r="A291" t="n">
        <v>2</v>
      </c>
      <c r="B291" t="n">
        <v>70</v>
      </c>
      <c r="C291" t="inlineStr">
        <is>
          <t xml:space="preserve">CONCLUIDO	</t>
        </is>
      </c>
      <c r="D291" t="n">
        <v>7.0662</v>
      </c>
      <c r="E291" t="n">
        <v>14.15</v>
      </c>
      <c r="F291" t="n">
        <v>10.31</v>
      </c>
      <c r="G291" t="n">
        <v>11.04</v>
      </c>
      <c r="H291" t="n">
        <v>0.19</v>
      </c>
      <c r="I291" t="n">
        <v>56</v>
      </c>
      <c r="J291" t="n">
        <v>142.49</v>
      </c>
      <c r="K291" t="n">
        <v>47.83</v>
      </c>
      <c r="L291" t="n">
        <v>1.5</v>
      </c>
      <c r="M291" t="n">
        <v>54</v>
      </c>
      <c r="N291" t="n">
        <v>23.16</v>
      </c>
      <c r="O291" t="n">
        <v>17807.56</v>
      </c>
      <c r="P291" t="n">
        <v>113.85</v>
      </c>
      <c r="Q291" t="n">
        <v>446.33</v>
      </c>
      <c r="R291" t="n">
        <v>82.23999999999999</v>
      </c>
      <c r="S291" t="n">
        <v>28.73</v>
      </c>
      <c r="T291" t="n">
        <v>25842.61</v>
      </c>
      <c r="U291" t="n">
        <v>0.35</v>
      </c>
      <c r="V291" t="n">
        <v>0.79</v>
      </c>
      <c r="W291" t="n">
        <v>0.17</v>
      </c>
      <c r="X291" t="n">
        <v>1.58</v>
      </c>
      <c r="Y291" t="n">
        <v>1</v>
      </c>
      <c r="Z291" t="n">
        <v>10</v>
      </c>
    </row>
    <row r="292">
      <c r="A292" t="n">
        <v>3</v>
      </c>
      <c r="B292" t="n">
        <v>70</v>
      </c>
      <c r="C292" t="inlineStr">
        <is>
          <t xml:space="preserve">CONCLUIDO	</t>
        </is>
      </c>
      <c r="D292" t="n">
        <v>7.3333</v>
      </c>
      <c r="E292" t="n">
        <v>13.64</v>
      </c>
      <c r="F292" t="n">
        <v>10.05</v>
      </c>
      <c r="G292" t="n">
        <v>12.83</v>
      </c>
      <c r="H292" t="n">
        <v>0.22</v>
      </c>
      <c r="I292" t="n">
        <v>47</v>
      </c>
      <c r="J292" t="n">
        <v>142.83</v>
      </c>
      <c r="K292" t="n">
        <v>47.83</v>
      </c>
      <c r="L292" t="n">
        <v>1.75</v>
      </c>
      <c r="M292" t="n">
        <v>45</v>
      </c>
      <c r="N292" t="n">
        <v>23.25</v>
      </c>
      <c r="O292" t="n">
        <v>17849.7</v>
      </c>
      <c r="P292" t="n">
        <v>110.26</v>
      </c>
      <c r="Q292" t="n">
        <v>446.39</v>
      </c>
      <c r="R292" t="n">
        <v>73.78</v>
      </c>
      <c r="S292" t="n">
        <v>28.73</v>
      </c>
      <c r="T292" t="n">
        <v>21659.14</v>
      </c>
      <c r="U292" t="n">
        <v>0.39</v>
      </c>
      <c r="V292" t="n">
        <v>0.8100000000000001</v>
      </c>
      <c r="W292" t="n">
        <v>0.16</v>
      </c>
      <c r="X292" t="n">
        <v>1.33</v>
      </c>
      <c r="Y292" t="n">
        <v>1</v>
      </c>
      <c r="Z292" t="n">
        <v>10</v>
      </c>
    </row>
    <row r="293">
      <c r="A293" t="n">
        <v>4</v>
      </c>
      <c r="B293" t="n">
        <v>70</v>
      </c>
      <c r="C293" t="inlineStr">
        <is>
          <t xml:space="preserve">CONCLUIDO	</t>
        </is>
      </c>
      <c r="D293" t="n">
        <v>7.5664</v>
      </c>
      <c r="E293" t="n">
        <v>13.22</v>
      </c>
      <c r="F293" t="n">
        <v>9.83</v>
      </c>
      <c r="G293" t="n">
        <v>14.75</v>
      </c>
      <c r="H293" t="n">
        <v>0.25</v>
      </c>
      <c r="I293" t="n">
        <v>40</v>
      </c>
      <c r="J293" t="n">
        <v>143.17</v>
      </c>
      <c r="K293" t="n">
        <v>47.83</v>
      </c>
      <c r="L293" t="n">
        <v>2</v>
      </c>
      <c r="M293" t="n">
        <v>38</v>
      </c>
      <c r="N293" t="n">
        <v>23.34</v>
      </c>
      <c r="O293" t="n">
        <v>17891.86</v>
      </c>
      <c r="P293" t="n">
        <v>107.31</v>
      </c>
      <c r="Q293" t="n">
        <v>446.29</v>
      </c>
      <c r="R293" t="n">
        <v>66.91</v>
      </c>
      <c r="S293" t="n">
        <v>28.73</v>
      </c>
      <c r="T293" t="n">
        <v>18260.85</v>
      </c>
      <c r="U293" t="n">
        <v>0.43</v>
      </c>
      <c r="V293" t="n">
        <v>0.83</v>
      </c>
      <c r="W293" t="n">
        <v>0.14</v>
      </c>
      <c r="X293" t="n">
        <v>1.11</v>
      </c>
      <c r="Y293" t="n">
        <v>1</v>
      </c>
      <c r="Z293" t="n">
        <v>10</v>
      </c>
    </row>
    <row r="294">
      <c r="A294" t="n">
        <v>5</v>
      </c>
      <c r="B294" t="n">
        <v>70</v>
      </c>
      <c r="C294" t="inlineStr">
        <is>
          <t xml:space="preserve">CONCLUIDO	</t>
        </is>
      </c>
      <c r="D294" t="n">
        <v>7.7378</v>
      </c>
      <c r="E294" t="n">
        <v>12.92</v>
      </c>
      <c r="F294" t="n">
        <v>9.68</v>
      </c>
      <c r="G294" t="n">
        <v>16.6</v>
      </c>
      <c r="H294" t="n">
        <v>0.28</v>
      </c>
      <c r="I294" t="n">
        <v>35</v>
      </c>
      <c r="J294" t="n">
        <v>143.51</v>
      </c>
      <c r="K294" t="n">
        <v>47.83</v>
      </c>
      <c r="L294" t="n">
        <v>2.25</v>
      </c>
      <c r="M294" t="n">
        <v>33</v>
      </c>
      <c r="N294" t="n">
        <v>23.44</v>
      </c>
      <c r="O294" t="n">
        <v>17934.06</v>
      </c>
      <c r="P294" t="n">
        <v>105</v>
      </c>
      <c r="Q294" t="n">
        <v>446.27</v>
      </c>
      <c r="R294" t="n">
        <v>61.92</v>
      </c>
      <c r="S294" t="n">
        <v>28.73</v>
      </c>
      <c r="T294" t="n">
        <v>15790.67</v>
      </c>
      <c r="U294" t="n">
        <v>0.46</v>
      </c>
      <c r="V294" t="n">
        <v>0.84</v>
      </c>
      <c r="W294" t="n">
        <v>0.14</v>
      </c>
      <c r="X294" t="n">
        <v>0.96</v>
      </c>
      <c r="Y294" t="n">
        <v>1</v>
      </c>
      <c r="Z294" t="n">
        <v>10</v>
      </c>
    </row>
    <row r="295">
      <c r="A295" t="n">
        <v>6</v>
      </c>
      <c r="B295" t="n">
        <v>70</v>
      </c>
      <c r="C295" t="inlineStr">
        <is>
          <t xml:space="preserve">CONCLUIDO	</t>
        </is>
      </c>
      <c r="D295" t="n">
        <v>7.8887</v>
      </c>
      <c r="E295" t="n">
        <v>12.68</v>
      </c>
      <c r="F295" t="n">
        <v>9.550000000000001</v>
      </c>
      <c r="G295" t="n">
        <v>18.49</v>
      </c>
      <c r="H295" t="n">
        <v>0.31</v>
      </c>
      <c r="I295" t="n">
        <v>31</v>
      </c>
      <c r="J295" t="n">
        <v>143.86</v>
      </c>
      <c r="K295" t="n">
        <v>47.83</v>
      </c>
      <c r="L295" t="n">
        <v>2.5</v>
      </c>
      <c r="M295" t="n">
        <v>29</v>
      </c>
      <c r="N295" t="n">
        <v>23.53</v>
      </c>
      <c r="O295" t="n">
        <v>17976.29</v>
      </c>
      <c r="P295" t="n">
        <v>102.87</v>
      </c>
      <c r="Q295" t="n">
        <v>446.29</v>
      </c>
      <c r="R295" t="n">
        <v>57.63</v>
      </c>
      <c r="S295" t="n">
        <v>28.73</v>
      </c>
      <c r="T295" t="n">
        <v>13662.94</v>
      </c>
      <c r="U295" t="n">
        <v>0.5</v>
      </c>
      <c r="V295" t="n">
        <v>0.85</v>
      </c>
      <c r="W295" t="n">
        <v>0.13</v>
      </c>
      <c r="X295" t="n">
        <v>0.83</v>
      </c>
      <c r="Y295" t="n">
        <v>1</v>
      </c>
      <c r="Z295" t="n">
        <v>10</v>
      </c>
    </row>
    <row r="296">
      <c r="A296" t="n">
        <v>7</v>
      </c>
      <c r="B296" t="n">
        <v>70</v>
      </c>
      <c r="C296" t="inlineStr">
        <is>
          <t xml:space="preserve">CONCLUIDO	</t>
        </is>
      </c>
      <c r="D296" t="n">
        <v>8.111599999999999</v>
      </c>
      <c r="E296" t="n">
        <v>12.33</v>
      </c>
      <c r="F296" t="n">
        <v>9.32</v>
      </c>
      <c r="G296" t="n">
        <v>20.71</v>
      </c>
      <c r="H296" t="n">
        <v>0.34</v>
      </c>
      <c r="I296" t="n">
        <v>27</v>
      </c>
      <c r="J296" t="n">
        <v>144.2</v>
      </c>
      <c r="K296" t="n">
        <v>47.83</v>
      </c>
      <c r="L296" t="n">
        <v>2.75</v>
      </c>
      <c r="M296" t="n">
        <v>25</v>
      </c>
      <c r="N296" t="n">
        <v>23.62</v>
      </c>
      <c r="O296" t="n">
        <v>18018.55</v>
      </c>
      <c r="P296" t="n">
        <v>99.68000000000001</v>
      </c>
      <c r="Q296" t="n">
        <v>446.33</v>
      </c>
      <c r="R296" t="n">
        <v>49.8</v>
      </c>
      <c r="S296" t="n">
        <v>28.73</v>
      </c>
      <c r="T296" t="n">
        <v>9769.959999999999</v>
      </c>
      <c r="U296" t="n">
        <v>0.58</v>
      </c>
      <c r="V296" t="n">
        <v>0.87</v>
      </c>
      <c r="W296" t="n">
        <v>0.12</v>
      </c>
      <c r="X296" t="n">
        <v>0.6</v>
      </c>
      <c r="Y296" t="n">
        <v>1</v>
      </c>
      <c r="Z296" t="n">
        <v>10</v>
      </c>
    </row>
    <row r="297">
      <c r="A297" t="n">
        <v>8</v>
      </c>
      <c r="B297" t="n">
        <v>70</v>
      </c>
      <c r="C297" t="inlineStr">
        <is>
          <t xml:space="preserve">CONCLUIDO	</t>
        </is>
      </c>
      <c r="D297" t="n">
        <v>7.9702</v>
      </c>
      <c r="E297" t="n">
        <v>12.55</v>
      </c>
      <c r="F297" t="n">
        <v>9.57</v>
      </c>
      <c r="G297" t="n">
        <v>22.08</v>
      </c>
      <c r="H297" t="n">
        <v>0.37</v>
      </c>
      <c r="I297" t="n">
        <v>26</v>
      </c>
      <c r="J297" t="n">
        <v>144.54</v>
      </c>
      <c r="K297" t="n">
        <v>47.83</v>
      </c>
      <c r="L297" t="n">
        <v>3</v>
      </c>
      <c r="M297" t="n">
        <v>24</v>
      </c>
      <c r="N297" t="n">
        <v>23.71</v>
      </c>
      <c r="O297" t="n">
        <v>18060.85</v>
      </c>
      <c r="P297" t="n">
        <v>101.75</v>
      </c>
      <c r="Q297" t="n">
        <v>446.29</v>
      </c>
      <c r="R297" t="n">
        <v>58.54</v>
      </c>
      <c r="S297" t="n">
        <v>28.73</v>
      </c>
      <c r="T297" t="n">
        <v>14143.31</v>
      </c>
      <c r="U297" t="n">
        <v>0.49</v>
      </c>
      <c r="V297" t="n">
        <v>0.85</v>
      </c>
      <c r="W297" t="n">
        <v>0.13</v>
      </c>
      <c r="X297" t="n">
        <v>0.85</v>
      </c>
      <c r="Y297" t="n">
        <v>1</v>
      </c>
      <c r="Z297" t="n">
        <v>10</v>
      </c>
    </row>
    <row r="298">
      <c r="A298" t="n">
        <v>9</v>
      </c>
      <c r="B298" t="n">
        <v>70</v>
      </c>
      <c r="C298" t="inlineStr">
        <is>
          <t xml:space="preserve">CONCLUIDO	</t>
        </is>
      </c>
      <c r="D298" t="n">
        <v>8.1601</v>
      </c>
      <c r="E298" t="n">
        <v>12.25</v>
      </c>
      <c r="F298" t="n">
        <v>9.359999999999999</v>
      </c>
      <c r="G298" t="n">
        <v>24.42</v>
      </c>
      <c r="H298" t="n">
        <v>0.4</v>
      </c>
      <c r="I298" t="n">
        <v>23</v>
      </c>
      <c r="J298" t="n">
        <v>144.89</v>
      </c>
      <c r="K298" t="n">
        <v>47.83</v>
      </c>
      <c r="L298" t="n">
        <v>3.25</v>
      </c>
      <c r="M298" t="n">
        <v>21</v>
      </c>
      <c r="N298" t="n">
        <v>23.81</v>
      </c>
      <c r="O298" t="n">
        <v>18103.18</v>
      </c>
      <c r="P298" t="n">
        <v>98.87</v>
      </c>
      <c r="Q298" t="n">
        <v>446.34</v>
      </c>
      <c r="R298" t="n">
        <v>51.65</v>
      </c>
      <c r="S298" t="n">
        <v>28.73</v>
      </c>
      <c r="T298" t="n">
        <v>10712.79</v>
      </c>
      <c r="U298" t="n">
        <v>0.5600000000000001</v>
      </c>
      <c r="V298" t="n">
        <v>0.87</v>
      </c>
      <c r="W298" t="n">
        <v>0.12</v>
      </c>
      <c r="X298" t="n">
        <v>0.64</v>
      </c>
      <c r="Y298" t="n">
        <v>1</v>
      </c>
      <c r="Z298" t="n">
        <v>10</v>
      </c>
    </row>
    <row r="299">
      <c r="A299" t="n">
        <v>10</v>
      </c>
      <c r="B299" t="n">
        <v>70</v>
      </c>
      <c r="C299" t="inlineStr">
        <is>
          <t xml:space="preserve">CONCLUIDO	</t>
        </is>
      </c>
      <c r="D299" t="n">
        <v>8.238</v>
      </c>
      <c r="E299" t="n">
        <v>12.14</v>
      </c>
      <c r="F299" t="n">
        <v>9.300000000000001</v>
      </c>
      <c r="G299" t="n">
        <v>26.58</v>
      </c>
      <c r="H299" t="n">
        <v>0.43</v>
      </c>
      <c r="I299" t="n">
        <v>21</v>
      </c>
      <c r="J299" t="n">
        <v>145.23</v>
      </c>
      <c r="K299" t="n">
        <v>47.83</v>
      </c>
      <c r="L299" t="n">
        <v>3.5</v>
      </c>
      <c r="M299" t="n">
        <v>19</v>
      </c>
      <c r="N299" t="n">
        <v>23.9</v>
      </c>
      <c r="O299" t="n">
        <v>18145.54</v>
      </c>
      <c r="P299" t="n">
        <v>97.48999999999999</v>
      </c>
      <c r="Q299" t="n">
        <v>446.29</v>
      </c>
      <c r="R299" t="n">
        <v>49.59</v>
      </c>
      <c r="S299" t="n">
        <v>28.73</v>
      </c>
      <c r="T299" t="n">
        <v>9692.780000000001</v>
      </c>
      <c r="U299" t="n">
        <v>0.58</v>
      </c>
      <c r="V299" t="n">
        <v>0.88</v>
      </c>
      <c r="W299" t="n">
        <v>0.12</v>
      </c>
      <c r="X299" t="n">
        <v>0.58</v>
      </c>
      <c r="Y299" t="n">
        <v>1</v>
      </c>
      <c r="Z299" t="n">
        <v>10</v>
      </c>
    </row>
    <row r="300">
      <c r="A300" t="n">
        <v>11</v>
      </c>
      <c r="B300" t="n">
        <v>70</v>
      </c>
      <c r="C300" t="inlineStr">
        <is>
          <t xml:space="preserve">CONCLUIDO	</t>
        </is>
      </c>
      <c r="D300" t="n">
        <v>8.282500000000001</v>
      </c>
      <c r="E300" t="n">
        <v>12.07</v>
      </c>
      <c r="F300" t="n">
        <v>9.27</v>
      </c>
      <c r="G300" t="n">
        <v>27.8</v>
      </c>
      <c r="H300" t="n">
        <v>0.46</v>
      </c>
      <c r="I300" t="n">
        <v>20</v>
      </c>
      <c r="J300" t="n">
        <v>145.57</v>
      </c>
      <c r="K300" t="n">
        <v>47.83</v>
      </c>
      <c r="L300" t="n">
        <v>3.75</v>
      </c>
      <c r="M300" t="n">
        <v>18</v>
      </c>
      <c r="N300" t="n">
        <v>23.99</v>
      </c>
      <c r="O300" t="n">
        <v>18187.93</v>
      </c>
      <c r="P300" t="n">
        <v>96.84999999999999</v>
      </c>
      <c r="Q300" t="n">
        <v>446.27</v>
      </c>
      <c r="R300" t="n">
        <v>48.55</v>
      </c>
      <c r="S300" t="n">
        <v>28.73</v>
      </c>
      <c r="T300" t="n">
        <v>9179.610000000001</v>
      </c>
      <c r="U300" t="n">
        <v>0.59</v>
      </c>
      <c r="V300" t="n">
        <v>0.88</v>
      </c>
      <c r="W300" t="n">
        <v>0.11</v>
      </c>
      <c r="X300" t="n">
        <v>0.55</v>
      </c>
      <c r="Y300" t="n">
        <v>1</v>
      </c>
      <c r="Z300" t="n">
        <v>10</v>
      </c>
    </row>
    <row r="301">
      <c r="A301" t="n">
        <v>12</v>
      </c>
      <c r="B301" t="n">
        <v>70</v>
      </c>
      <c r="C301" t="inlineStr">
        <is>
          <t xml:space="preserve">CONCLUIDO	</t>
        </is>
      </c>
      <c r="D301" t="n">
        <v>8.3172</v>
      </c>
      <c r="E301" t="n">
        <v>12.02</v>
      </c>
      <c r="F301" t="n">
        <v>9.25</v>
      </c>
      <c r="G301" t="n">
        <v>29.2</v>
      </c>
      <c r="H301" t="n">
        <v>0.49</v>
      </c>
      <c r="I301" t="n">
        <v>19</v>
      </c>
      <c r="J301" t="n">
        <v>145.92</v>
      </c>
      <c r="K301" t="n">
        <v>47.83</v>
      </c>
      <c r="L301" t="n">
        <v>4</v>
      </c>
      <c r="M301" t="n">
        <v>17</v>
      </c>
      <c r="N301" t="n">
        <v>24.09</v>
      </c>
      <c r="O301" t="n">
        <v>18230.35</v>
      </c>
      <c r="P301" t="n">
        <v>95.55</v>
      </c>
      <c r="Q301" t="n">
        <v>446.31</v>
      </c>
      <c r="R301" t="n">
        <v>47.78</v>
      </c>
      <c r="S301" t="n">
        <v>28.73</v>
      </c>
      <c r="T301" t="n">
        <v>8800.15</v>
      </c>
      <c r="U301" t="n">
        <v>0.6</v>
      </c>
      <c r="V301" t="n">
        <v>0.88</v>
      </c>
      <c r="W301" t="n">
        <v>0.11</v>
      </c>
      <c r="X301" t="n">
        <v>0.53</v>
      </c>
      <c r="Y301" t="n">
        <v>1</v>
      </c>
      <c r="Z301" t="n">
        <v>10</v>
      </c>
    </row>
    <row r="302">
      <c r="A302" t="n">
        <v>13</v>
      </c>
      <c r="B302" t="n">
        <v>70</v>
      </c>
      <c r="C302" t="inlineStr">
        <is>
          <t xml:space="preserve">CONCLUIDO	</t>
        </is>
      </c>
      <c r="D302" t="n">
        <v>8.4069</v>
      </c>
      <c r="E302" t="n">
        <v>11.9</v>
      </c>
      <c r="F302" t="n">
        <v>9.18</v>
      </c>
      <c r="G302" t="n">
        <v>32.38</v>
      </c>
      <c r="H302" t="n">
        <v>0.51</v>
      </c>
      <c r="I302" t="n">
        <v>17</v>
      </c>
      <c r="J302" t="n">
        <v>146.26</v>
      </c>
      <c r="K302" t="n">
        <v>47.83</v>
      </c>
      <c r="L302" t="n">
        <v>4.25</v>
      </c>
      <c r="M302" t="n">
        <v>15</v>
      </c>
      <c r="N302" t="n">
        <v>24.18</v>
      </c>
      <c r="O302" t="n">
        <v>18272.81</v>
      </c>
      <c r="P302" t="n">
        <v>94.23999999999999</v>
      </c>
      <c r="Q302" t="n">
        <v>446.27</v>
      </c>
      <c r="R302" t="n">
        <v>45.48</v>
      </c>
      <c r="S302" t="n">
        <v>28.73</v>
      </c>
      <c r="T302" t="n">
        <v>7658.8</v>
      </c>
      <c r="U302" t="n">
        <v>0.63</v>
      </c>
      <c r="V302" t="n">
        <v>0.89</v>
      </c>
      <c r="W302" t="n">
        <v>0.11</v>
      </c>
      <c r="X302" t="n">
        <v>0.45</v>
      </c>
      <c r="Y302" t="n">
        <v>1</v>
      </c>
      <c r="Z302" t="n">
        <v>10</v>
      </c>
    </row>
    <row r="303">
      <c r="A303" t="n">
        <v>14</v>
      </c>
      <c r="B303" t="n">
        <v>70</v>
      </c>
      <c r="C303" t="inlineStr">
        <is>
          <t xml:space="preserve">CONCLUIDO	</t>
        </is>
      </c>
      <c r="D303" t="n">
        <v>8.4541</v>
      </c>
      <c r="E303" t="n">
        <v>11.83</v>
      </c>
      <c r="F303" t="n">
        <v>9.140000000000001</v>
      </c>
      <c r="G303" t="n">
        <v>34.27</v>
      </c>
      <c r="H303" t="n">
        <v>0.54</v>
      </c>
      <c r="I303" t="n">
        <v>16</v>
      </c>
      <c r="J303" t="n">
        <v>146.61</v>
      </c>
      <c r="K303" t="n">
        <v>47.83</v>
      </c>
      <c r="L303" t="n">
        <v>4.5</v>
      </c>
      <c r="M303" t="n">
        <v>14</v>
      </c>
      <c r="N303" t="n">
        <v>24.28</v>
      </c>
      <c r="O303" t="n">
        <v>18315.3</v>
      </c>
      <c r="P303" t="n">
        <v>92.94</v>
      </c>
      <c r="Q303" t="n">
        <v>446.27</v>
      </c>
      <c r="R303" t="n">
        <v>44.3</v>
      </c>
      <c r="S303" t="n">
        <v>28.73</v>
      </c>
      <c r="T303" t="n">
        <v>7074.6</v>
      </c>
      <c r="U303" t="n">
        <v>0.65</v>
      </c>
      <c r="V303" t="n">
        <v>0.89</v>
      </c>
      <c r="W303" t="n">
        <v>0.1</v>
      </c>
      <c r="X303" t="n">
        <v>0.42</v>
      </c>
      <c r="Y303" t="n">
        <v>1</v>
      </c>
      <c r="Z303" t="n">
        <v>10</v>
      </c>
    </row>
    <row r="304">
      <c r="A304" t="n">
        <v>15</v>
      </c>
      <c r="B304" t="n">
        <v>70</v>
      </c>
      <c r="C304" t="inlineStr">
        <is>
          <t xml:space="preserve">CONCLUIDO	</t>
        </is>
      </c>
      <c r="D304" t="n">
        <v>8.492000000000001</v>
      </c>
      <c r="E304" t="n">
        <v>11.78</v>
      </c>
      <c r="F304" t="n">
        <v>9.109999999999999</v>
      </c>
      <c r="G304" t="n">
        <v>36.46</v>
      </c>
      <c r="H304" t="n">
        <v>0.57</v>
      </c>
      <c r="I304" t="n">
        <v>15</v>
      </c>
      <c r="J304" t="n">
        <v>146.95</v>
      </c>
      <c r="K304" t="n">
        <v>47.83</v>
      </c>
      <c r="L304" t="n">
        <v>4.75</v>
      </c>
      <c r="M304" t="n">
        <v>13</v>
      </c>
      <c r="N304" t="n">
        <v>24.37</v>
      </c>
      <c r="O304" t="n">
        <v>18357.82</v>
      </c>
      <c r="P304" t="n">
        <v>92.23</v>
      </c>
      <c r="Q304" t="n">
        <v>446.27</v>
      </c>
      <c r="R304" t="n">
        <v>43.32</v>
      </c>
      <c r="S304" t="n">
        <v>28.73</v>
      </c>
      <c r="T304" t="n">
        <v>6589.58</v>
      </c>
      <c r="U304" t="n">
        <v>0.66</v>
      </c>
      <c r="V304" t="n">
        <v>0.89</v>
      </c>
      <c r="W304" t="n">
        <v>0.11</v>
      </c>
      <c r="X304" t="n">
        <v>0.39</v>
      </c>
      <c r="Y304" t="n">
        <v>1</v>
      </c>
      <c r="Z304" t="n">
        <v>10</v>
      </c>
    </row>
    <row r="305">
      <c r="A305" t="n">
        <v>16</v>
      </c>
      <c r="B305" t="n">
        <v>70</v>
      </c>
      <c r="C305" t="inlineStr">
        <is>
          <t xml:space="preserve">CONCLUIDO	</t>
        </is>
      </c>
      <c r="D305" t="n">
        <v>8.5227</v>
      </c>
      <c r="E305" t="n">
        <v>11.73</v>
      </c>
      <c r="F305" t="n">
        <v>9.07</v>
      </c>
      <c r="G305" t="n">
        <v>36.29</v>
      </c>
      <c r="H305" t="n">
        <v>0.6</v>
      </c>
      <c r="I305" t="n">
        <v>15</v>
      </c>
      <c r="J305" t="n">
        <v>147.3</v>
      </c>
      <c r="K305" t="n">
        <v>47.83</v>
      </c>
      <c r="L305" t="n">
        <v>5</v>
      </c>
      <c r="M305" t="n">
        <v>13</v>
      </c>
      <c r="N305" t="n">
        <v>24.47</v>
      </c>
      <c r="O305" t="n">
        <v>18400.38</v>
      </c>
      <c r="P305" t="n">
        <v>91.37</v>
      </c>
      <c r="Q305" t="n">
        <v>446.28</v>
      </c>
      <c r="R305" t="n">
        <v>41.75</v>
      </c>
      <c r="S305" t="n">
        <v>28.73</v>
      </c>
      <c r="T305" t="n">
        <v>5807.39</v>
      </c>
      <c r="U305" t="n">
        <v>0.6899999999999999</v>
      </c>
      <c r="V305" t="n">
        <v>0.9</v>
      </c>
      <c r="W305" t="n">
        <v>0.11</v>
      </c>
      <c r="X305" t="n">
        <v>0.35</v>
      </c>
      <c r="Y305" t="n">
        <v>1</v>
      </c>
      <c r="Z305" t="n">
        <v>10</v>
      </c>
    </row>
    <row r="306">
      <c r="A306" t="n">
        <v>17</v>
      </c>
      <c r="B306" t="n">
        <v>70</v>
      </c>
      <c r="C306" t="inlineStr">
        <is>
          <t xml:space="preserve">CONCLUIDO	</t>
        </is>
      </c>
      <c r="D306" t="n">
        <v>8.5131</v>
      </c>
      <c r="E306" t="n">
        <v>11.75</v>
      </c>
      <c r="F306" t="n">
        <v>9.109999999999999</v>
      </c>
      <c r="G306" t="n">
        <v>39.06</v>
      </c>
      <c r="H306" t="n">
        <v>0.63</v>
      </c>
      <c r="I306" t="n">
        <v>14</v>
      </c>
      <c r="J306" t="n">
        <v>147.64</v>
      </c>
      <c r="K306" t="n">
        <v>47.83</v>
      </c>
      <c r="L306" t="n">
        <v>5.25</v>
      </c>
      <c r="M306" t="n">
        <v>12</v>
      </c>
      <c r="N306" t="n">
        <v>24.56</v>
      </c>
      <c r="O306" t="n">
        <v>18442.97</v>
      </c>
      <c r="P306" t="n">
        <v>90.81</v>
      </c>
      <c r="Q306" t="n">
        <v>446.29</v>
      </c>
      <c r="R306" t="n">
        <v>43.75</v>
      </c>
      <c r="S306" t="n">
        <v>28.73</v>
      </c>
      <c r="T306" t="n">
        <v>6810.34</v>
      </c>
      <c r="U306" t="n">
        <v>0.66</v>
      </c>
      <c r="V306" t="n">
        <v>0.89</v>
      </c>
      <c r="W306" t="n">
        <v>0.1</v>
      </c>
      <c r="X306" t="n">
        <v>0.39</v>
      </c>
      <c r="Y306" t="n">
        <v>1</v>
      </c>
      <c r="Z306" t="n">
        <v>10</v>
      </c>
    </row>
    <row r="307">
      <c r="A307" t="n">
        <v>18</v>
      </c>
      <c r="B307" t="n">
        <v>70</v>
      </c>
      <c r="C307" t="inlineStr">
        <is>
          <t xml:space="preserve">CONCLUIDO	</t>
        </is>
      </c>
      <c r="D307" t="n">
        <v>8.5566</v>
      </c>
      <c r="E307" t="n">
        <v>11.69</v>
      </c>
      <c r="F307" t="n">
        <v>9.08</v>
      </c>
      <c r="G307" t="n">
        <v>41.92</v>
      </c>
      <c r="H307" t="n">
        <v>0.66</v>
      </c>
      <c r="I307" t="n">
        <v>13</v>
      </c>
      <c r="J307" t="n">
        <v>147.99</v>
      </c>
      <c r="K307" t="n">
        <v>47.83</v>
      </c>
      <c r="L307" t="n">
        <v>5.5</v>
      </c>
      <c r="M307" t="n">
        <v>11</v>
      </c>
      <c r="N307" t="n">
        <v>24.66</v>
      </c>
      <c r="O307" t="n">
        <v>18485.59</v>
      </c>
      <c r="P307" t="n">
        <v>89.72</v>
      </c>
      <c r="Q307" t="n">
        <v>446.27</v>
      </c>
      <c r="R307" t="n">
        <v>42.54</v>
      </c>
      <c r="S307" t="n">
        <v>28.73</v>
      </c>
      <c r="T307" t="n">
        <v>6211.04</v>
      </c>
      <c r="U307" t="n">
        <v>0.68</v>
      </c>
      <c r="V307" t="n">
        <v>0.9</v>
      </c>
      <c r="W307" t="n">
        <v>0.1</v>
      </c>
      <c r="X307" t="n">
        <v>0.36</v>
      </c>
      <c r="Y307" t="n">
        <v>1</v>
      </c>
      <c r="Z307" t="n">
        <v>10</v>
      </c>
    </row>
    <row r="308">
      <c r="A308" t="n">
        <v>19</v>
      </c>
      <c r="B308" t="n">
        <v>70</v>
      </c>
      <c r="C308" t="inlineStr">
        <is>
          <t xml:space="preserve">CONCLUIDO	</t>
        </is>
      </c>
      <c r="D308" t="n">
        <v>8.6096</v>
      </c>
      <c r="E308" t="n">
        <v>11.62</v>
      </c>
      <c r="F308" t="n">
        <v>9.039999999999999</v>
      </c>
      <c r="G308" t="n">
        <v>45.2</v>
      </c>
      <c r="H308" t="n">
        <v>0.6899999999999999</v>
      </c>
      <c r="I308" t="n">
        <v>12</v>
      </c>
      <c r="J308" t="n">
        <v>148.33</v>
      </c>
      <c r="K308" t="n">
        <v>47.83</v>
      </c>
      <c r="L308" t="n">
        <v>5.75</v>
      </c>
      <c r="M308" t="n">
        <v>10</v>
      </c>
      <c r="N308" t="n">
        <v>24.75</v>
      </c>
      <c r="O308" t="n">
        <v>18528.25</v>
      </c>
      <c r="P308" t="n">
        <v>88.34</v>
      </c>
      <c r="Q308" t="n">
        <v>446.3</v>
      </c>
      <c r="R308" t="n">
        <v>41.02</v>
      </c>
      <c r="S308" t="n">
        <v>28.73</v>
      </c>
      <c r="T308" t="n">
        <v>5456.93</v>
      </c>
      <c r="U308" t="n">
        <v>0.7</v>
      </c>
      <c r="V308" t="n">
        <v>0.9</v>
      </c>
      <c r="W308" t="n">
        <v>0.1</v>
      </c>
      <c r="X308" t="n">
        <v>0.32</v>
      </c>
      <c r="Y308" t="n">
        <v>1</v>
      </c>
      <c r="Z308" t="n">
        <v>10</v>
      </c>
    </row>
    <row r="309">
      <c r="A309" t="n">
        <v>20</v>
      </c>
      <c r="B309" t="n">
        <v>70</v>
      </c>
      <c r="C309" t="inlineStr">
        <is>
          <t xml:space="preserve">CONCLUIDO	</t>
        </is>
      </c>
      <c r="D309" t="n">
        <v>8.6091</v>
      </c>
      <c r="E309" t="n">
        <v>11.62</v>
      </c>
      <c r="F309" t="n">
        <v>9.039999999999999</v>
      </c>
      <c r="G309" t="n">
        <v>45.2</v>
      </c>
      <c r="H309" t="n">
        <v>0.71</v>
      </c>
      <c r="I309" t="n">
        <v>12</v>
      </c>
      <c r="J309" t="n">
        <v>148.68</v>
      </c>
      <c r="K309" t="n">
        <v>47.83</v>
      </c>
      <c r="L309" t="n">
        <v>6</v>
      </c>
      <c r="M309" t="n">
        <v>10</v>
      </c>
      <c r="N309" t="n">
        <v>24.85</v>
      </c>
      <c r="O309" t="n">
        <v>18570.94</v>
      </c>
      <c r="P309" t="n">
        <v>88.5</v>
      </c>
      <c r="Q309" t="n">
        <v>446.27</v>
      </c>
      <c r="R309" t="n">
        <v>41.07</v>
      </c>
      <c r="S309" t="n">
        <v>28.73</v>
      </c>
      <c r="T309" t="n">
        <v>5480.68</v>
      </c>
      <c r="U309" t="n">
        <v>0.7</v>
      </c>
      <c r="V309" t="n">
        <v>0.9</v>
      </c>
      <c r="W309" t="n">
        <v>0.1</v>
      </c>
      <c r="X309" t="n">
        <v>0.32</v>
      </c>
      <c r="Y309" t="n">
        <v>1</v>
      </c>
      <c r="Z309" t="n">
        <v>10</v>
      </c>
    </row>
    <row r="310">
      <c r="A310" t="n">
        <v>21</v>
      </c>
      <c r="B310" t="n">
        <v>70</v>
      </c>
      <c r="C310" t="inlineStr">
        <is>
          <t xml:space="preserve">CONCLUIDO	</t>
        </is>
      </c>
      <c r="D310" t="n">
        <v>8.667199999999999</v>
      </c>
      <c r="E310" t="n">
        <v>11.54</v>
      </c>
      <c r="F310" t="n">
        <v>8.99</v>
      </c>
      <c r="G310" t="n">
        <v>49.05</v>
      </c>
      <c r="H310" t="n">
        <v>0.74</v>
      </c>
      <c r="I310" t="n">
        <v>11</v>
      </c>
      <c r="J310" t="n">
        <v>149.02</v>
      </c>
      <c r="K310" t="n">
        <v>47.83</v>
      </c>
      <c r="L310" t="n">
        <v>6.25</v>
      </c>
      <c r="M310" t="n">
        <v>9</v>
      </c>
      <c r="N310" t="n">
        <v>24.95</v>
      </c>
      <c r="O310" t="n">
        <v>18613.66</v>
      </c>
      <c r="P310" t="n">
        <v>86.62</v>
      </c>
      <c r="Q310" t="n">
        <v>446.3</v>
      </c>
      <c r="R310" t="n">
        <v>39.39</v>
      </c>
      <c r="S310" t="n">
        <v>28.73</v>
      </c>
      <c r="T310" t="n">
        <v>4646.22</v>
      </c>
      <c r="U310" t="n">
        <v>0.73</v>
      </c>
      <c r="V310" t="n">
        <v>0.91</v>
      </c>
      <c r="W310" t="n">
        <v>0.1</v>
      </c>
      <c r="X310" t="n">
        <v>0.27</v>
      </c>
      <c r="Y310" t="n">
        <v>1</v>
      </c>
      <c r="Z310" t="n">
        <v>10</v>
      </c>
    </row>
    <row r="311">
      <c r="A311" t="n">
        <v>22</v>
      </c>
      <c r="B311" t="n">
        <v>70</v>
      </c>
      <c r="C311" t="inlineStr">
        <is>
          <t xml:space="preserve">CONCLUIDO	</t>
        </is>
      </c>
      <c r="D311" t="n">
        <v>8.660299999999999</v>
      </c>
      <c r="E311" t="n">
        <v>11.55</v>
      </c>
      <c r="F311" t="n">
        <v>9</v>
      </c>
      <c r="G311" t="n">
        <v>49.1</v>
      </c>
      <c r="H311" t="n">
        <v>0.77</v>
      </c>
      <c r="I311" t="n">
        <v>11</v>
      </c>
      <c r="J311" t="n">
        <v>149.37</v>
      </c>
      <c r="K311" t="n">
        <v>47.83</v>
      </c>
      <c r="L311" t="n">
        <v>6.5</v>
      </c>
      <c r="M311" t="n">
        <v>9</v>
      </c>
      <c r="N311" t="n">
        <v>25.04</v>
      </c>
      <c r="O311" t="n">
        <v>18656.42</v>
      </c>
      <c r="P311" t="n">
        <v>85.76000000000001</v>
      </c>
      <c r="Q311" t="n">
        <v>446.32</v>
      </c>
      <c r="R311" t="n">
        <v>39.77</v>
      </c>
      <c r="S311" t="n">
        <v>28.73</v>
      </c>
      <c r="T311" t="n">
        <v>4835.89</v>
      </c>
      <c r="U311" t="n">
        <v>0.72</v>
      </c>
      <c r="V311" t="n">
        <v>0.9</v>
      </c>
      <c r="W311" t="n">
        <v>0.1</v>
      </c>
      <c r="X311" t="n">
        <v>0.28</v>
      </c>
      <c r="Y311" t="n">
        <v>1</v>
      </c>
      <c r="Z311" t="n">
        <v>10</v>
      </c>
    </row>
    <row r="312">
      <c r="A312" t="n">
        <v>23</v>
      </c>
      <c r="B312" t="n">
        <v>70</v>
      </c>
      <c r="C312" t="inlineStr">
        <is>
          <t xml:space="preserve">CONCLUIDO	</t>
        </is>
      </c>
      <c r="D312" t="n">
        <v>8.7066</v>
      </c>
      <c r="E312" t="n">
        <v>11.49</v>
      </c>
      <c r="F312" t="n">
        <v>8.970000000000001</v>
      </c>
      <c r="G312" t="n">
        <v>53.81</v>
      </c>
      <c r="H312" t="n">
        <v>0.8</v>
      </c>
      <c r="I312" t="n">
        <v>10</v>
      </c>
      <c r="J312" t="n">
        <v>149.72</v>
      </c>
      <c r="K312" t="n">
        <v>47.83</v>
      </c>
      <c r="L312" t="n">
        <v>6.75</v>
      </c>
      <c r="M312" t="n">
        <v>8</v>
      </c>
      <c r="N312" t="n">
        <v>25.14</v>
      </c>
      <c r="O312" t="n">
        <v>18699.2</v>
      </c>
      <c r="P312" t="n">
        <v>84.87</v>
      </c>
      <c r="Q312" t="n">
        <v>446.27</v>
      </c>
      <c r="R312" t="n">
        <v>38.77</v>
      </c>
      <c r="S312" t="n">
        <v>28.73</v>
      </c>
      <c r="T312" t="n">
        <v>4339.63</v>
      </c>
      <c r="U312" t="n">
        <v>0.74</v>
      </c>
      <c r="V312" t="n">
        <v>0.91</v>
      </c>
      <c r="W312" t="n">
        <v>0.09</v>
      </c>
      <c r="X312" t="n">
        <v>0.25</v>
      </c>
      <c r="Y312" t="n">
        <v>1</v>
      </c>
      <c r="Z312" t="n">
        <v>10</v>
      </c>
    </row>
    <row r="313">
      <c r="A313" t="n">
        <v>24</v>
      </c>
      <c r="B313" t="n">
        <v>70</v>
      </c>
      <c r="C313" t="inlineStr">
        <is>
          <t xml:space="preserve">CONCLUIDO	</t>
        </is>
      </c>
      <c r="D313" t="n">
        <v>8.741</v>
      </c>
      <c r="E313" t="n">
        <v>11.44</v>
      </c>
      <c r="F313" t="n">
        <v>8.92</v>
      </c>
      <c r="G313" t="n">
        <v>53.54</v>
      </c>
      <c r="H313" t="n">
        <v>0.83</v>
      </c>
      <c r="I313" t="n">
        <v>10</v>
      </c>
      <c r="J313" t="n">
        <v>150.07</v>
      </c>
      <c r="K313" t="n">
        <v>47.83</v>
      </c>
      <c r="L313" t="n">
        <v>7</v>
      </c>
      <c r="M313" t="n">
        <v>8</v>
      </c>
      <c r="N313" t="n">
        <v>25.24</v>
      </c>
      <c r="O313" t="n">
        <v>18742.03</v>
      </c>
      <c r="P313" t="n">
        <v>83.69</v>
      </c>
      <c r="Q313" t="n">
        <v>446.27</v>
      </c>
      <c r="R313" t="n">
        <v>37.03</v>
      </c>
      <c r="S313" t="n">
        <v>28.73</v>
      </c>
      <c r="T313" t="n">
        <v>3469.09</v>
      </c>
      <c r="U313" t="n">
        <v>0.78</v>
      </c>
      <c r="V313" t="n">
        <v>0.91</v>
      </c>
      <c r="W313" t="n">
        <v>0.1</v>
      </c>
      <c r="X313" t="n">
        <v>0.2</v>
      </c>
      <c r="Y313" t="n">
        <v>1</v>
      </c>
      <c r="Z313" t="n">
        <v>10</v>
      </c>
    </row>
    <row r="314">
      <c r="A314" t="n">
        <v>25</v>
      </c>
      <c r="B314" t="n">
        <v>70</v>
      </c>
      <c r="C314" t="inlineStr">
        <is>
          <t xml:space="preserve">CONCLUIDO	</t>
        </is>
      </c>
      <c r="D314" t="n">
        <v>8.6737</v>
      </c>
      <c r="E314" t="n">
        <v>11.53</v>
      </c>
      <c r="F314" t="n">
        <v>9.01</v>
      </c>
      <c r="G314" t="n">
        <v>54.07</v>
      </c>
      <c r="H314" t="n">
        <v>0.85</v>
      </c>
      <c r="I314" t="n">
        <v>10</v>
      </c>
      <c r="J314" t="n">
        <v>150.41</v>
      </c>
      <c r="K314" t="n">
        <v>47.83</v>
      </c>
      <c r="L314" t="n">
        <v>7.25</v>
      </c>
      <c r="M314" t="n">
        <v>8</v>
      </c>
      <c r="N314" t="n">
        <v>25.33</v>
      </c>
      <c r="O314" t="n">
        <v>18784.88</v>
      </c>
      <c r="P314" t="n">
        <v>83.65000000000001</v>
      </c>
      <c r="Q314" t="n">
        <v>446.29</v>
      </c>
      <c r="R314" t="n">
        <v>40.4</v>
      </c>
      <c r="S314" t="n">
        <v>28.73</v>
      </c>
      <c r="T314" t="n">
        <v>5156.34</v>
      </c>
      <c r="U314" t="n">
        <v>0.71</v>
      </c>
      <c r="V314" t="n">
        <v>0.9</v>
      </c>
      <c r="W314" t="n">
        <v>0.09</v>
      </c>
      <c r="X314" t="n">
        <v>0.29</v>
      </c>
      <c r="Y314" t="n">
        <v>1</v>
      </c>
      <c r="Z314" t="n">
        <v>10</v>
      </c>
    </row>
    <row r="315">
      <c r="A315" t="n">
        <v>26</v>
      </c>
      <c r="B315" t="n">
        <v>70</v>
      </c>
      <c r="C315" t="inlineStr">
        <is>
          <t xml:space="preserve">CONCLUIDO	</t>
        </is>
      </c>
      <c r="D315" t="n">
        <v>8.743600000000001</v>
      </c>
      <c r="E315" t="n">
        <v>11.44</v>
      </c>
      <c r="F315" t="n">
        <v>8.949999999999999</v>
      </c>
      <c r="G315" t="n">
        <v>59.66</v>
      </c>
      <c r="H315" t="n">
        <v>0.88</v>
      </c>
      <c r="I315" t="n">
        <v>9</v>
      </c>
      <c r="J315" t="n">
        <v>150.76</v>
      </c>
      <c r="K315" t="n">
        <v>47.83</v>
      </c>
      <c r="L315" t="n">
        <v>7.5</v>
      </c>
      <c r="M315" t="n">
        <v>7</v>
      </c>
      <c r="N315" t="n">
        <v>25.43</v>
      </c>
      <c r="O315" t="n">
        <v>18827.77</v>
      </c>
      <c r="P315" t="n">
        <v>81.84999999999999</v>
      </c>
      <c r="Q315" t="n">
        <v>446.27</v>
      </c>
      <c r="R315" t="n">
        <v>38.06</v>
      </c>
      <c r="S315" t="n">
        <v>28.73</v>
      </c>
      <c r="T315" t="n">
        <v>3987.59</v>
      </c>
      <c r="U315" t="n">
        <v>0.75</v>
      </c>
      <c r="V315" t="n">
        <v>0.91</v>
      </c>
      <c r="W315" t="n">
        <v>0.1</v>
      </c>
      <c r="X315" t="n">
        <v>0.23</v>
      </c>
      <c r="Y315" t="n">
        <v>1</v>
      </c>
      <c r="Z315" t="n">
        <v>10</v>
      </c>
    </row>
    <row r="316">
      <c r="A316" t="n">
        <v>27</v>
      </c>
      <c r="B316" t="n">
        <v>70</v>
      </c>
      <c r="C316" t="inlineStr">
        <is>
          <t xml:space="preserve">CONCLUIDO	</t>
        </is>
      </c>
      <c r="D316" t="n">
        <v>8.737</v>
      </c>
      <c r="E316" t="n">
        <v>11.45</v>
      </c>
      <c r="F316" t="n">
        <v>8.960000000000001</v>
      </c>
      <c r="G316" t="n">
        <v>59.71</v>
      </c>
      <c r="H316" t="n">
        <v>0.91</v>
      </c>
      <c r="I316" t="n">
        <v>9</v>
      </c>
      <c r="J316" t="n">
        <v>151.11</v>
      </c>
      <c r="K316" t="n">
        <v>47.83</v>
      </c>
      <c r="L316" t="n">
        <v>7.75</v>
      </c>
      <c r="M316" t="n">
        <v>7</v>
      </c>
      <c r="N316" t="n">
        <v>25.53</v>
      </c>
      <c r="O316" t="n">
        <v>18870.7</v>
      </c>
      <c r="P316" t="n">
        <v>81.73</v>
      </c>
      <c r="Q316" t="n">
        <v>446.27</v>
      </c>
      <c r="R316" t="n">
        <v>38.33</v>
      </c>
      <c r="S316" t="n">
        <v>28.73</v>
      </c>
      <c r="T316" t="n">
        <v>4125.84</v>
      </c>
      <c r="U316" t="n">
        <v>0.75</v>
      </c>
      <c r="V316" t="n">
        <v>0.91</v>
      </c>
      <c r="W316" t="n">
        <v>0.1</v>
      </c>
      <c r="X316" t="n">
        <v>0.24</v>
      </c>
      <c r="Y316" t="n">
        <v>1</v>
      </c>
      <c r="Z316" t="n">
        <v>10</v>
      </c>
    </row>
    <row r="317">
      <c r="A317" t="n">
        <v>28</v>
      </c>
      <c r="B317" t="n">
        <v>70</v>
      </c>
      <c r="C317" t="inlineStr">
        <is>
          <t xml:space="preserve">CONCLUIDO	</t>
        </is>
      </c>
      <c r="D317" t="n">
        <v>8.7334</v>
      </c>
      <c r="E317" t="n">
        <v>11.45</v>
      </c>
      <c r="F317" t="n">
        <v>8.960000000000001</v>
      </c>
      <c r="G317" t="n">
        <v>59.75</v>
      </c>
      <c r="H317" t="n">
        <v>0.9399999999999999</v>
      </c>
      <c r="I317" t="n">
        <v>9</v>
      </c>
      <c r="J317" t="n">
        <v>151.46</v>
      </c>
      <c r="K317" t="n">
        <v>47.83</v>
      </c>
      <c r="L317" t="n">
        <v>8</v>
      </c>
      <c r="M317" t="n">
        <v>7</v>
      </c>
      <c r="N317" t="n">
        <v>25.63</v>
      </c>
      <c r="O317" t="n">
        <v>18913.66</v>
      </c>
      <c r="P317" t="n">
        <v>81.05</v>
      </c>
      <c r="Q317" t="n">
        <v>446.27</v>
      </c>
      <c r="R317" t="n">
        <v>38.49</v>
      </c>
      <c r="S317" t="n">
        <v>28.73</v>
      </c>
      <c r="T317" t="n">
        <v>4202.57</v>
      </c>
      <c r="U317" t="n">
        <v>0.75</v>
      </c>
      <c r="V317" t="n">
        <v>0.91</v>
      </c>
      <c r="W317" t="n">
        <v>0.1</v>
      </c>
      <c r="X317" t="n">
        <v>0.24</v>
      </c>
      <c r="Y317" t="n">
        <v>1</v>
      </c>
      <c r="Z317" t="n">
        <v>10</v>
      </c>
    </row>
    <row r="318">
      <c r="A318" t="n">
        <v>29</v>
      </c>
      <c r="B318" t="n">
        <v>70</v>
      </c>
      <c r="C318" t="inlineStr">
        <is>
          <t xml:space="preserve">CONCLUIDO	</t>
        </is>
      </c>
      <c r="D318" t="n">
        <v>8.7906</v>
      </c>
      <c r="E318" t="n">
        <v>11.38</v>
      </c>
      <c r="F318" t="n">
        <v>8.92</v>
      </c>
      <c r="G318" t="n">
        <v>66.87</v>
      </c>
      <c r="H318" t="n">
        <v>0.96</v>
      </c>
      <c r="I318" t="n">
        <v>8</v>
      </c>
      <c r="J318" t="n">
        <v>151.81</v>
      </c>
      <c r="K318" t="n">
        <v>47.83</v>
      </c>
      <c r="L318" t="n">
        <v>8.25</v>
      </c>
      <c r="M318" t="n">
        <v>4</v>
      </c>
      <c r="N318" t="n">
        <v>25.73</v>
      </c>
      <c r="O318" t="n">
        <v>18956.65</v>
      </c>
      <c r="P318" t="n">
        <v>79.34999999999999</v>
      </c>
      <c r="Q318" t="n">
        <v>446.27</v>
      </c>
      <c r="R318" t="n">
        <v>36.9</v>
      </c>
      <c r="S318" t="n">
        <v>28.73</v>
      </c>
      <c r="T318" t="n">
        <v>3416.14</v>
      </c>
      <c r="U318" t="n">
        <v>0.78</v>
      </c>
      <c r="V318" t="n">
        <v>0.91</v>
      </c>
      <c r="W318" t="n">
        <v>0.1</v>
      </c>
      <c r="X318" t="n">
        <v>0.2</v>
      </c>
      <c r="Y318" t="n">
        <v>1</v>
      </c>
      <c r="Z318" t="n">
        <v>10</v>
      </c>
    </row>
    <row r="319">
      <c r="A319" t="n">
        <v>30</v>
      </c>
      <c r="B319" t="n">
        <v>70</v>
      </c>
      <c r="C319" t="inlineStr">
        <is>
          <t xml:space="preserve">CONCLUIDO	</t>
        </is>
      </c>
      <c r="D319" t="n">
        <v>8.7925</v>
      </c>
      <c r="E319" t="n">
        <v>11.37</v>
      </c>
      <c r="F319" t="n">
        <v>8.91</v>
      </c>
      <c r="G319" t="n">
        <v>66.84999999999999</v>
      </c>
      <c r="H319" t="n">
        <v>0.99</v>
      </c>
      <c r="I319" t="n">
        <v>8</v>
      </c>
      <c r="J319" t="n">
        <v>152.15</v>
      </c>
      <c r="K319" t="n">
        <v>47.83</v>
      </c>
      <c r="L319" t="n">
        <v>8.5</v>
      </c>
      <c r="M319" t="n">
        <v>3</v>
      </c>
      <c r="N319" t="n">
        <v>25.83</v>
      </c>
      <c r="O319" t="n">
        <v>18999.67</v>
      </c>
      <c r="P319" t="n">
        <v>78.92</v>
      </c>
      <c r="Q319" t="n">
        <v>446.27</v>
      </c>
      <c r="R319" t="n">
        <v>36.67</v>
      </c>
      <c r="S319" t="n">
        <v>28.73</v>
      </c>
      <c r="T319" t="n">
        <v>3301.89</v>
      </c>
      <c r="U319" t="n">
        <v>0.78</v>
      </c>
      <c r="V319" t="n">
        <v>0.91</v>
      </c>
      <c r="W319" t="n">
        <v>0.1</v>
      </c>
      <c r="X319" t="n">
        <v>0.19</v>
      </c>
      <c r="Y319" t="n">
        <v>1</v>
      </c>
      <c r="Z319" t="n">
        <v>10</v>
      </c>
    </row>
    <row r="320">
      <c r="A320" t="n">
        <v>31</v>
      </c>
      <c r="B320" t="n">
        <v>70</v>
      </c>
      <c r="C320" t="inlineStr">
        <is>
          <t xml:space="preserve">CONCLUIDO	</t>
        </is>
      </c>
      <c r="D320" t="n">
        <v>8.787599999999999</v>
      </c>
      <c r="E320" t="n">
        <v>11.38</v>
      </c>
      <c r="F320" t="n">
        <v>8.92</v>
      </c>
      <c r="G320" t="n">
        <v>66.90000000000001</v>
      </c>
      <c r="H320" t="n">
        <v>1.02</v>
      </c>
      <c r="I320" t="n">
        <v>8</v>
      </c>
      <c r="J320" t="n">
        <v>152.5</v>
      </c>
      <c r="K320" t="n">
        <v>47.83</v>
      </c>
      <c r="L320" t="n">
        <v>8.75</v>
      </c>
      <c r="M320" t="n">
        <v>2</v>
      </c>
      <c r="N320" t="n">
        <v>25.93</v>
      </c>
      <c r="O320" t="n">
        <v>19042.73</v>
      </c>
      <c r="P320" t="n">
        <v>78.79000000000001</v>
      </c>
      <c r="Q320" t="n">
        <v>446.3</v>
      </c>
      <c r="R320" t="n">
        <v>36.97</v>
      </c>
      <c r="S320" t="n">
        <v>28.73</v>
      </c>
      <c r="T320" t="n">
        <v>3449.77</v>
      </c>
      <c r="U320" t="n">
        <v>0.78</v>
      </c>
      <c r="V320" t="n">
        <v>0.91</v>
      </c>
      <c r="W320" t="n">
        <v>0.1</v>
      </c>
      <c r="X320" t="n">
        <v>0.2</v>
      </c>
      <c r="Y320" t="n">
        <v>1</v>
      </c>
      <c r="Z320" t="n">
        <v>10</v>
      </c>
    </row>
    <row r="321">
      <c r="A321" t="n">
        <v>32</v>
      </c>
      <c r="B321" t="n">
        <v>70</v>
      </c>
      <c r="C321" t="inlineStr">
        <is>
          <t xml:space="preserve">CONCLUIDO	</t>
        </is>
      </c>
      <c r="D321" t="n">
        <v>8.7811</v>
      </c>
      <c r="E321" t="n">
        <v>11.39</v>
      </c>
      <c r="F321" t="n">
        <v>8.93</v>
      </c>
      <c r="G321" t="n">
        <v>66.95999999999999</v>
      </c>
      <c r="H321" t="n">
        <v>1.04</v>
      </c>
      <c r="I321" t="n">
        <v>8</v>
      </c>
      <c r="J321" t="n">
        <v>152.85</v>
      </c>
      <c r="K321" t="n">
        <v>47.83</v>
      </c>
      <c r="L321" t="n">
        <v>9</v>
      </c>
      <c r="M321" t="n">
        <v>2</v>
      </c>
      <c r="N321" t="n">
        <v>26.03</v>
      </c>
      <c r="O321" t="n">
        <v>19085.83</v>
      </c>
      <c r="P321" t="n">
        <v>78.59999999999999</v>
      </c>
      <c r="Q321" t="n">
        <v>446.27</v>
      </c>
      <c r="R321" t="n">
        <v>37.15</v>
      </c>
      <c r="S321" t="n">
        <v>28.73</v>
      </c>
      <c r="T321" t="n">
        <v>3539.42</v>
      </c>
      <c r="U321" t="n">
        <v>0.77</v>
      </c>
      <c r="V321" t="n">
        <v>0.91</v>
      </c>
      <c r="W321" t="n">
        <v>0.1</v>
      </c>
      <c r="X321" t="n">
        <v>0.21</v>
      </c>
      <c r="Y321" t="n">
        <v>1</v>
      </c>
      <c r="Z321" t="n">
        <v>10</v>
      </c>
    </row>
    <row r="322">
      <c r="A322" t="n">
        <v>33</v>
      </c>
      <c r="B322" t="n">
        <v>70</v>
      </c>
      <c r="C322" t="inlineStr">
        <is>
          <t xml:space="preserve">CONCLUIDO	</t>
        </is>
      </c>
      <c r="D322" t="n">
        <v>8.7781</v>
      </c>
      <c r="E322" t="n">
        <v>11.39</v>
      </c>
      <c r="F322" t="n">
        <v>8.93</v>
      </c>
      <c r="G322" t="n">
        <v>66.98999999999999</v>
      </c>
      <c r="H322" t="n">
        <v>1.07</v>
      </c>
      <c r="I322" t="n">
        <v>8</v>
      </c>
      <c r="J322" t="n">
        <v>153.2</v>
      </c>
      <c r="K322" t="n">
        <v>47.83</v>
      </c>
      <c r="L322" t="n">
        <v>9.25</v>
      </c>
      <c r="M322" t="n">
        <v>0</v>
      </c>
      <c r="N322" t="n">
        <v>26.12</v>
      </c>
      <c r="O322" t="n">
        <v>19128.96</v>
      </c>
      <c r="P322" t="n">
        <v>78.69</v>
      </c>
      <c r="Q322" t="n">
        <v>446.29</v>
      </c>
      <c r="R322" t="n">
        <v>37.16</v>
      </c>
      <c r="S322" t="n">
        <v>28.73</v>
      </c>
      <c r="T322" t="n">
        <v>3546.56</v>
      </c>
      <c r="U322" t="n">
        <v>0.77</v>
      </c>
      <c r="V322" t="n">
        <v>0.91</v>
      </c>
      <c r="W322" t="n">
        <v>0.1</v>
      </c>
      <c r="X322" t="n">
        <v>0.21</v>
      </c>
      <c r="Y322" t="n">
        <v>1</v>
      </c>
      <c r="Z322" t="n">
        <v>10</v>
      </c>
    </row>
    <row r="323">
      <c r="A323" t="n">
        <v>0</v>
      </c>
      <c r="B323" t="n">
        <v>90</v>
      </c>
      <c r="C323" t="inlineStr">
        <is>
          <t xml:space="preserve">CONCLUIDO	</t>
        </is>
      </c>
      <c r="D323" t="n">
        <v>5.3691</v>
      </c>
      <c r="E323" t="n">
        <v>18.62</v>
      </c>
      <c r="F323" t="n">
        <v>12.12</v>
      </c>
      <c r="G323" t="n">
        <v>6.32</v>
      </c>
      <c r="H323" t="n">
        <v>0.1</v>
      </c>
      <c r="I323" t="n">
        <v>115</v>
      </c>
      <c r="J323" t="n">
        <v>176.73</v>
      </c>
      <c r="K323" t="n">
        <v>52.44</v>
      </c>
      <c r="L323" t="n">
        <v>1</v>
      </c>
      <c r="M323" t="n">
        <v>113</v>
      </c>
      <c r="N323" t="n">
        <v>33.29</v>
      </c>
      <c r="O323" t="n">
        <v>22031.19</v>
      </c>
      <c r="P323" t="n">
        <v>157.17</v>
      </c>
      <c r="Q323" t="n">
        <v>446.6</v>
      </c>
      <c r="R323" t="n">
        <v>141.65</v>
      </c>
      <c r="S323" t="n">
        <v>28.73</v>
      </c>
      <c r="T323" t="n">
        <v>55253.97</v>
      </c>
      <c r="U323" t="n">
        <v>0.2</v>
      </c>
      <c r="V323" t="n">
        <v>0.67</v>
      </c>
      <c r="W323" t="n">
        <v>0.26</v>
      </c>
      <c r="X323" t="n">
        <v>3.39</v>
      </c>
      <c r="Y323" t="n">
        <v>1</v>
      </c>
      <c r="Z323" t="n">
        <v>10</v>
      </c>
    </row>
    <row r="324">
      <c r="A324" t="n">
        <v>1</v>
      </c>
      <c r="B324" t="n">
        <v>90</v>
      </c>
      <c r="C324" t="inlineStr">
        <is>
          <t xml:space="preserve">CONCLUIDO	</t>
        </is>
      </c>
      <c r="D324" t="n">
        <v>6.0448</v>
      </c>
      <c r="E324" t="n">
        <v>16.54</v>
      </c>
      <c r="F324" t="n">
        <v>11.14</v>
      </c>
      <c r="G324" t="n">
        <v>7.95</v>
      </c>
      <c r="H324" t="n">
        <v>0.13</v>
      </c>
      <c r="I324" t="n">
        <v>84</v>
      </c>
      <c r="J324" t="n">
        <v>177.1</v>
      </c>
      <c r="K324" t="n">
        <v>52.44</v>
      </c>
      <c r="L324" t="n">
        <v>1.25</v>
      </c>
      <c r="M324" t="n">
        <v>82</v>
      </c>
      <c r="N324" t="n">
        <v>33.41</v>
      </c>
      <c r="O324" t="n">
        <v>22076.81</v>
      </c>
      <c r="P324" t="n">
        <v>143.81</v>
      </c>
      <c r="Q324" t="n">
        <v>446.32</v>
      </c>
      <c r="R324" t="n">
        <v>109.43</v>
      </c>
      <c r="S324" t="n">
        <v>28.73</v>
      </c>
      <c r="T324" t="n">
        <v>39300.19</v>
      </c>
      <c r="U324" t="n">
        <v>0.26</v>
      </c>
      <c r="V324" t="n">
        <v>0.73</v>
      </c>
      <c r="W324" t="n">
        <v>0.21</v>
      </c>
      <c r="X324" t="n">
        <v>2.41</v>
      </c>
      <c r="Y324" t="n">
        <v>1</v>
      </c>
      <c r="Z324" t="n">
        <v>10</v>
      </c>
    </row>
    <row r="325">
      <c r="A325" t="n">
        <v>2</v>
      </c>
      <c r="B325" t="n">
        <v>90</v>
      </c>
      <c r="C325" t="inlineStr">
        <is>
          <t xml:space="preserve">CONCLUIDO	</t>
        </is>
      </c>
      <c r="D325" t="n">
        <v>6.4744</v>
      </c>
      <c r="E325" t="n">
        <v>15.45</v>
      </c>
      <c r="F325" t="n">
        <v>10.64</v>
      </c>
      <c r="G325" t="n">
        <v>9.529999999999999</v>
      </c>
      <c r="H325" t="n">
        <v>0.15</v>
      </c>
      <c r="I325" t="n">
        <v>67</v>
      </c>
      <c r="J325" t="n">
        <v>177.47</v>
      </c>
      <c r="K325" t="n">
        <v>52.44</v>
      </c>
      <c r="L325" t="n">
        <v>1.5</v>
      </c>
      <c r="M325" t="n">
        <v>65</v>
      </c>
      <c r="N325" t="n">
        <v>33.53</v>
      </c>
      <c r="O325" t="n">
        <v>22122.46</v>
      </c>
      <c r="P325" t="n">
        <v>136.86</v>
      </c>
      <c r="Q325" t="n">
        <v>446.35</v>
      </c>
      <c r="R325" t="n">
        <v>93.42</v>
      </c>
      <c r="S325" t="n">
        <v>28.73</v>
      </c>
      <c r="T325" t="n">
        <v>31377.97</v>
      </c>
      <c r="U325" t="n">
        <v>0.31</v>
      </c>
      <c r="V325" t="n">
        <v>0.77</v>
      </c>
      <c r="W325" t="n">
        <v>0.19</v>
      </c>
      <c r="X325" t="n">
        <v>1.92</v>
      </c>
      <c r="Y325" t="n">
        <v>1</v>
      </c>
      <c r="Z325" t="n">
        <v>10</v>
      </c>
    </row>
    <row r="326">
      <c r="A326" t="n">
        <v>3</v>
      </c>
      <c r="B326" t="n">
        <v>90</v>
      </c>
      <c r="C326" t="inlineStr">
        <is>
          <t xml:space="preserve">CONCLUIDO	</t>
        </is>
      </c>
      <c r="D326" t="n">
        <v>6.7927</v>
      </c>
      <c r="E326" t="n">
        <v>14.72</v>
      </c>
      <c r="F326" t="n">
        <v>10.31</v>
      </c>
      <c r="G326" t="n">
        <v>11.05</v>
      </c>
      <c r="H326" t="n">
        <v>0.17</v>
      </c>
      <c r="I326" t="n">
        <v>56</v>
      </c>
      <c r="J326" t="n">
        <v>177.84</v>
      </c>
      <c r="K326" t="n">
        <v>52.44</v>
      </c>
      <c r="L326" t="n">
        <v>1.75</v>
      </c>
      <c r="M326" t="n">
        <v>54</v>
      </c>
      <c r="N326" t="n">
        <v>33.65</v>
      </c>
      <c r="O326" t="n">
        <v>22168.15</v>
      </c>
      <c r="P326" t="n">
        <v>132.08</v>
      </c>
      <c r="Q326" t="n">
        <v>446.32</v>
      </c>
      <c r="R326" t="n">
        <v>82.34999999999999</v>
      </c>
      <c r="S326" t="n">
        <v>28.73</v>
      </c>
      <c r="T326" t="n">
        <v>25901.44</v>
      </c>
      <c r="U326" t="n">
        <v>0.35</v>
      </c>
      <c r="V326" t="n">
        <v>0.79</v>
      </c>
      <c r="W326" t="n">
        <v>0.17</v>
      </c>
      <c r="X326" t="n">
        <v>1.59</v>
      </c>
      <c r="Y326" t="n">
        <v>1</v>
      </c>
      <c r="Z326" t="n">
        <v>10</v>
      </c>
    </row>
    <row r="327">
      <c r="A327" t="n">
        <v>4</v>
      </c>
      <c r="B327" t="n">
        <v>90</v>
      </c>
      <c r="C327" t="inlineStr">
        <is>
          <t xml:space="preserve">CONCLUIDO	</t>
        </is>
      </c>
      <c r="D327" t="n">
        <v>7.037</v>
      </c>
      <c r="E327" t="n">
        <v>14.21</v>
      </c>
      <c r="F327" t="n">
        <v>10.08</v>
      </c>
      <c r="G327" t="n">
        <v>12.6</v>
      </c>
      <c r="H327" t="n">
        <v>0.2</v>
      </c>
      <c r="I327" t="n">
        <v>48</v>
      </c>
      <c r="J327" t="n">
        <v>178.21</v>
      </c>
      <c r="K327" t="n">
        <v>52.44</v>
      </c>
      <c r="L327" t="n">
        <v>2</v>
      </c>
      <c r="M327" t="n">
        <v>46</v>
      </c>
      <c r="N327" t="n">
        <v>33.77</v>
      </c>
      <c r="O327" t="n">
        <v>22213.89</v>
      </c>
      <c r="P327" t="n">
        <v>128.63</v>
      </c>
      <c r="Q327" t="n">
        <v>446.32</v>
      </c>
      <c r="R327" t="n">
        <v>75.05</v>
      </c>
      <c r="S327" t="n">
        <v>28.73</v>
      </c>
      <c r="T327" t="n">
        <v>22289.3</v>
      </c>
      <c r="U327" t="n">
        <v>0.38</v>
      </c>
      <c r="V327" t="n">
        <v>0.8100000000000001</v>
      </c>
      <c r="W327" t="n">
        <v>0.16</v>
      </c>
      <c r="X327" t="n">
        <v>1.36</v>
      </c>
      <c r="Y327" t="n">
        <v>1</v>
      </c>
      <c r="Z327" t="n">
        <v>10</v>
      </c>
    </row>
    <row r="328">
      <c r="A328" t="n">
        <v>5</v>
      </c>
      <c r="B328" t="n">
        <v>90</v>
      </c>
      <c r="C328" t="inlineStr">
        <is>
          <t xml:space="preserve">CONCLUIDO	</t>
        </is>
      </c>
      <c r="D328" t="n">
        <v>7.2808</v>
      </c>
      <c r="E328" t="n">
        <v>13.73</v>
      </c>
      <c r="F328" t="n">
        <v>9.859999999999999</v>
      </c>
      <c r="G328" t="n">
        <v>14.42</v>
      </c>
      <c r="H328" t="n">
        <v>0.22</v>
      </c>
      <c r="I328" t="n">
        <v>41</v>
      </c>
      <c r="J328" t="n">
        <v>178.59</v>
      </c>
      <c r="K328" t="n">
        <v>52.44</v>
      </c>
      <c r="L328" t="n">
        <v>2.25</v>
      </c>
      <c r="M328" t="n">
        <v>39</v>
      </c>
      <c r="N328" t="n">
        <v>33.89</v>
      </c>
      <c r="O328" t="n">
        <v>22259.66</v>
      </c>
      <c r="P328" t="n">
        <v>125.23</v>
      </c>
      <c r="Q328" t="n">
        <v>446.3</v>
      </c>
      <c r="R328" t="n">
        <v>67.63</v>
      </c>
      <c r="S328" t="n">
        <v>28.73</v>
      </c>
      <c r="T328" t="n">
        <v>18617.12</v>
      </c>
      <c r="U328" t="n">
        <v>0.42</v>
      </c>
      <c r="V328" t="n">
        <v>0.83</v>
      </c>
      <c r="W328" t="n">
        <v>0.15</v>
      </c>
      <c r="X328" t="n">
        <v>1.14</v>
      </c>
      <c r="Y328" t="n">
        <v>1</v>
      </c>
      <c r="Z328" t="n">
        <v>10</v>
      </c>
    </row>
    <row r="329">
      <c r="A329" t="n">
        <v>6</v>
      </c>
      <c r="B329" t="n">
        <v>90</v>
      </c>
      <c r="C329" t="inlineStr">
        <is>
          <t xml:space="preserve">CONCLUIDO	</t>
        </is>
      </c>
      <c r="D329" t="n">
        <v>7.4189</v>
      </c>
      <c r="E329" t="n">
        <v>13.48</v>
      </c>
      <c r="F329" t="n">
        <v>9.74</v>
      </c>
      <c r="G329" t="n">
        <v>15.8</v>
      </c>
      <c r="H329" t="n">
        <v>0.25</v>
      </c>
      <c r="I329" t="n">
        <v>37</v>
      </c>
      <c r="J329" t="n">
        <v>178.96</v>
      </c>
      <c r="K329" t="n">
        <v>52.44</v>
      </c>
      <c r="L329" t="n">
        <v>2.5</v>
      </c>
      <c r="M329" t="n">
        <v>35</v>
      </c>
      <c r="N329" t="n">
        <v>34.02</v>
      </c>
      <c r="O329" t="n">
        <v>22305.48</v>
      </c>
      <c r="P329" t="n">
        <v>123.28</v>
      </c>
      <c r="Q329" t="n">
        <v>446.32</v>
      </c>
      <c r="R329" t="n">
        <v>63.92</v>
      </c>
      <c r="S329" t="n">
        <v>28.73</v>
      </c>
      <c r="T329" t="n">
        <v>16780.41</v>
      </c>
      <c r="U329" t="n">
        <v>0.45</v>
      </c>
      <c r="V329" t="n">
        <v>0.84</v>
      </c>
      <c r="W329" t="n">
        <v>0.14</v>
      </c>
      <c r="X329" t="n">
        <v>1.02</v>
      </c>
      <c r="Y329" t="n">
        <v>1</v>
      </c>
      <c r="Z329" t="n">
        <v>10</v>
      </c>
    </row>
    <row r="330">
      <c r="A330" t="n">
        <v>7</v>
      </c>
      <c r="B330" t="n">
        <v>90</v>
      </c>
      <c r="C330" t="inlineStr">
        <is>
          <t xml:space="preserve">CONCLUIDO	</t>
        </is>
      </c>
      <c r="D330" t="n">
        <v>7.5689</v>
      </c>
      <c r="E330" t="n">
        <v>13.21</v>
      </c>
      <c r="F330" t="n">
        <v>9.619999999999999</v>
      </c>
      <c r="G330" t="n">
        <v>17.49</v>
      </c>
      <c r="H330" t="n">
        <v>0.27</v>
      </c>
      <c r="I330" t="n">
        <v>33</v>
      </c>
      <c r="J330" t="n">
        <v>179.33</v>
      </c>
      <c r="K330" t="n">
        <v>52.44</v>
      </c>
      <c r="L330" t="n">
        <v>2.75</v>
      </c>
      <c r="M330" t="n">
        <v>31</v>
      </c>
      <c r="N330" t="n">
        <v>34.14</v>
      </c>
      <c r="O330" t="n">
        <v>22351.34</v>
      </c>
      <c r="P330" t="n">
        <v>121.3</v>
      </c>
      <c r="Q330" t="n">
        <v>446.28</v>
      </c>
      <c r="R330" t="n">
        <v>59.86</v>
      </c>
      <c r="S330" t="n">
        <v>28.73</v>
      </c>
      <c r="T330" t="n">
        <v>14770.13</v>
      </c>
      <c r="U330" t="n">
        <v>0.48</v>
      </c>
      <c r="V330" t="n">
        <v>0.85</v>
      </c>
      <c r="W330" t="n">
        <v>0.13</v>
      </c>
      <c r="X330" t="n">
        <v>0.9</v>
      </c>
      <c r="Y330" t="n">
        <v>1</v>
      </c>
      <c r="Z330" t="n">
        <v>10</v>
      </c>
    </row>
    <row r="331">
      <c r="A331" t="n">
        <v>8</v>
      </c>
      <c r="B331" t="n">
        <v>90</v>
      </c>
      <c r="C331" t="inlineStr">
        <is>
          <t xml:space="preserve">CONCLUIDO	</t>
        </is>
      </c>
      <c r="D331" t="n">
        <v>7.6913</v>
      </c>
      <c r="E331" t="n">
        <v>13</v>
      </c>
      <c r="F331" t="n">
        <v>9.51</v>
      </c>
      <c r="G331" t="n">
        <v>19.03</v>
      </c>
      <c r="H331" t="n">
        <v>0.3</v>
      </c>
      <c r="I331" t="n">
        <v>30</v>
      </c>
      <c r="J331" t="n">
        <v>179.7</v>
      </c>
      <c r="K331" t="n">
        <v>52.44</v>
      </c>
      <c r="L331" t="n">
        <v>3</v>
      </c>
      <c r="M331" t="n">
        <v>28</v>
      </c>
      <c r="N331" t="n">
        <v>34.26</v>
      </c>
      <c r="O331" t="n">
        <v>22397.24</v>
      </c>
      <c r="P331" t="n">
        <v>119.38</v>
      </c>
      <c r="Q331" t="n">
        <v>446.3</v>
      </c>
      <c r="R331" t="n">
        <v>56.28</v>
      </c>
      <c r="S331" t="n">
        <v>28.73</v>
      </c>
      <c r="T331" t="n">
        <v>12997.41</v>
      </c>
      <c r="U331" t="n">
        <v>0.51</v>
      </c>
      <c r="V331" t="n">
        <v>0.86</v>
      </c>
      <c r="W331" t="n">
        <v>0.13</v>
      </c>
      <c r="X331" t="n">
        <v>0.79</v>
      </c>
      <c r="Y331" t="n">
        <v>1</v>
      </c>
      <c r="Z331" t="n">
        <v>10</v>
      </c>
    </row>
    <row r="332">
      <c r="A332" t="n">
        <v>9</v>
      </c>
      <c r="B332" t="n">
        <v>90</v>
      </c>
      <c r="C332" t="inlineStr">
        <is>
          <t xml:space="preserve">CONCLUIDO	</t>
        </is>
      </c>
      <c r="D332" t="n">
        <v>7.874</v>
      </c>
      <c r="E332" t="n">
        <v>12.7</v>
      </c>
      <c r="F332" t="n">
        <v>9.32</v>
      </c>
      <c r="G332" t="n">
        <v>20.71</v>
      </c>
      <c r="H332" t="n">
        <v>0.32</v>
      </c>
      <c r="I332" t="n">
        <v>27</v>
      </c>
      <c r="J332" t="n">
        <v>180.07</v>
      </c>
      <c r="K332" t="n">
        <v>52.44</v>
      </c>
      <c r="L332" t="n">
        <v>3.25</v>
      </c>
      <c r="M332" t="n">
        <v>25</v>
      </c>
      <c r="N332" t="n">
        <v>34.38</v>
      </c>
      <c r="O332" t="n">
        <v>22443.18</v>
      </c>
      <c r="P332" t="n">
        <v>116.38</v>
      </c>
      <c r="Q332" t="n">
        <v>446.32</v>
      </c>
      <c r="R332" t="n">
        <v>49.82</v>
      </c>
      <c r="S332" t="n">
        <v>28.73</v>
      </c>
      <c r="T332" t="n">
        <v>9779.440000000001</v>
      </c>
      <c r="U332" t="n">
        <v>0.58</v>
      </c>
      <c r="V332" t="n">
        <v>0.87</v>
      </c>
      <c r="W332" t="n">
        <v>0.12</v>
      </c>
      <c r="X332" t="n">
        <v>0.6</v>
      </c>
      <c r="Y332" t="n">
        <v>1</v>
      </c>
      <c r="Z332" t="n">
        <v>10</v>
      </c>
    </row>
    <row r="333">
      <c r="A333" t="n">
        <v>10</v>
      </c>
      <c r="B333" t="n">
        <v>90</v>
      </c>
      <c r="C333" t="inlineStr">
        <is>
          <t xml:space="preserve">CONCLUIDO	</t>
        </is>
      </c>
      <c r="D333" t="n">
        <v>7.7065</v>
      </c>
      <c r="E333" t="n">
        <v>12.98</v>
      </c>
      <c r="F333" t="n">
        <v>9.630000000000001</v>
      </c>
      <c r="G333" t="n">
        <v>22.23</v>
      </c>
      <c r="H333" t="n">
        <v>0.34</v>
      </c>
      <c r="I333" t="n">
        <v>26</v>
      </c>
      <c r="J333" t="n">
        <v>180.45</v>
      </c>
      <c r="K333" t="n">
        <v>52.44</v>
      </c>
      <c r="L333" t="n">
        <v>3.5</v>
      </c>
      <c r="M333" t="n">
        <v>24</v>
      </c>
      <c r="N333" t="n">
        <v>34.51</v>
      </c>
      <c r="O333" t="n">
        <v>22489.16</v>
      </c>
      <c r="P333" t="n">
        <v>119.98</v>
      </c>
      <c r="Q333" t="n">
        <v>446.31</v>
      </c>
      <c r="R333" t="n">
        <v>61.25</v>
      </c>
      <c r="S333" t="n">
        <v>28.73</v>
      </c>
      <c r="T333" t="n">
        <v>15500.32</v>
      </c>
      <c r="U333" t="n">
        <v>0.47</v>
      </c>
      <c r="V333" t="n">
        <v>0.85</v>
      </c>
      <c r="W333" t="n">
        <v>0.11</v>
      </c>
      <c r="X333" t="n">
        <v>0.91</v>
      </c>
      <c r="Y333" t="n">
        <v>1</v>
      </c>
      <c r="Z333" t="n">
        <v>10</v>
      </c>
    </row>
    <row r="334">
      <c r="A334" t="n">
        <v>11</v>
      </c>
      <c r="B334" t="n">
        <v>90</v>
      </c>
      <c r="C334" t="inlineStr">
        <is>
          <t xml:space="preserve">CONCLUIDO	</t>
        </is>
      </c>
      <c r="D334" t="n">
        <v>7.8769</v>
      </c>
      <c r="E334" t="n">
        <v>12.7</v>
      </c>
      <c r="F334" t="n">
        <v>9.42</v>
      </c>
      <c r="G334" t="n">
        <v>23.55</v>
      </c>
      <c r="H334" t="n">
        <v>0.37</v>
      </c>
      <c r="I334" t="n">
        <v>24</v>
      </c>
      <c r="J334" t="n">
        <v>180.82</v>
      </c>
      <c r="K334" t="n">
        <v>52.44</v>
      </c>
      <c r="L334" t="n">
        <v>3.75</v>
      </c>
      <c r="M334" t="n">
        <v>22</v>
      </c>
      <c r="N334" t="n">
        <v>34.63</v>
      </c>
      <c r="O334" t="n">
        <v>22535.19</v>
      </c>
      <c r="P334" t="n">
        <v>116.86</v>
      </c>
      <c r="Q334" t="n">
        <v>446.28</v>
      </c>
      <c r="R334" t="n">
        <v>53.64</v>
      </c>
      <c r="S334" t="n">
        <v>28.73</v>
      </c>
      <c r="T334" t="n">
        <v>11707.12</v>
      </c>
      <c r="U334" t="n">
        <v>0.54</v>
      </c>
      <c r="V334" t="n">
        <v>0.86</v>
      </c>
      <c r="W334" t="n">
        <v>0.12</v>
      </c>
      <c r="X334" t="n">
        <v>0.7</v>
      </c>
      <c r="Y334" t="n">
        <v>1</v>
      </c>
      <c r="Z334" t="n">
        <v>10</v>
      </c>
    </row>
    <row r="335">
      <c r="A335" t="n">
        <v>12</v>
      </c>
      <c r="B335" t="n">
        <v>90</v>
      </c>
      <c r="C335" t="inlineStr">
        <is>
          <t xml:space="preserve">CONCLUIDO	</t>
        </is>
      </c>
      <c r="D335" t="n">
        <v>7.9761</v>
      </c>
      <c r="E335" t="n">
        <v>12.54</v>
      </c>
      <c r="F335" t="n">
        <v>9.33</v>
      </c>
      <c r="G335" t="n">
        <v>25.46</v>
      </c>
      <c r="H335" t="n">
        <v>0.39</v>
      </c>
      <c r="I335" t="n">
        <v>22</v>
      </c>
      <c r="J335" t="n">
        <v>181.19</v>
      </c>
      <c r="K335" t="n">
        <v>52.44</v>
      </c>
      <c r="L335" t="n">
        <v>4</v>
      </c>
      <c r="M335" t="n">
        <v>20</v>
      </c>
      <c r="N335" t="n">
        <v>34.75</v>
      </c>
      <c r="O335" t="n">
        <v>22581.25</v>
      </c>
      <c r="P335" t="n">
        <v>115.14</v>
      </c>
      <c r="Q335" t="n">
        <v>446.28</v>
      </c>
      <c r="R335" t="n">
        <v>50.66</v>
      </c>
      <c r="S335" t="n">
        <v>28.73</v>
      </c>
      <c r="T335" t="n">
        <v>10223.97</v>
      </c>
      <c r="U335" t="n">
        <v>0.57</v>
      </c>
      <c r="V335" t="n">
        <v>0.87</v>
      </c>
      <c r="W335" t="n">
        <v>0.12</v>
      </c>
      <c r="X335" t="n">
        <v>0.61</v>
      </c>
      <c r="Y335" t="n">
        <v>1</v>
      </c>
      <c r="Z335" t="n">
        <v>10</v>
      </c>
    </row>
    <row r="336">
      <c r="A336" t="n">
        <v>13</v>
      </c>
      <c r="B336" t="n">
        <v>90</v>
      </c>
      <c r="C336" t="inlineStr">
        <is>
          <t xml:space="preserve">CONCLUIDO	</t>
        </is>
      </c>
      <c r="D336" t="n">
        <v>8.022500000000001</v>
      </c>
      <c r="E336" t="n">
        <v>12.46</v>
      </c>
      <c r="F336" t="n">
        <v>9.300000000000001</v>
      </c>
      <c r="G336" t="n">
        <v>26.57</v>
      </c>
      <c r="H336" t="n">
        <v>0.42</v>
      </c>
      <c r="I336" t="n">
        <v>21</v>
      </c>
      <c r="J336" t="n">
        <v>181.57</v>
      </c>
      <c r="K336" t="n">
        <v>52.44</v>
      </c>
      <c r="L336" t="n">
        <v>4.25</v>
      </c>
      <c r="M336" t="n">
        <v>19</v>
      </c>
      <c r="N336" t="n">
        <v>34.88</v>
      </c>
      <c r="O336" t="n">
        <v>22627.36</v>
      </c>
      <c r="P336" t="n">
        <v>114.22</v>
      </c>
      <c r="Q336" t="n">
        <v>446.27</v>
      </c>
      <c r="R336" t="n">
        <v>49.5</v>
      </c>
      <c r="S336" t="n">
        <v>28.73</v>
      </c>
      <c r="T336" t="n">
        <v>9648.83</v>
      </c>
      <c r="U336" t="n">
        <v>0.58</v>
      </c>
      <c r="V336" t="n">
        <v>0.88</v>
      </c>
      <c r="W336" t="n">
        <v>0.11</v>
      </c>
      <c r="X336" t="n">
        <v>0.58</v>
      </c>
      <c r="Y336" t="n">
        <v>1</v>
      </c>
      <c r="Z336" t="n">
        <v>10</v>
      </c>
    </row>
    <row r="337">
      <c r="A337" t="n">
        <v>14</v>
      </c>
      <c r="B337" t="n">
        <v>90</v>
      </c>
      <c r="C337" t="inlineStr">
        <is>
          <t xml:space="preserve">CONCLUIDO	</t>
        </is>
      </c>
      <c r="D337" t="n">
        <v>8.062200000000001</v>
      </c>
      <c r="E337" t="n">
        <v>12.4</v>
      </c>
      <c r="F337" t="n">
        <v>9.27</v>
      </c>
      <c r="G337" t="n">
        <v>27.82</v>
      </c>
      <c r="H337" t="n">
        <v>0.44</v>
      </c>
      <c r="I337" t="n">
        <v>20</v>
      </c>
      <c r="J337" t="n">
        <v>181.94</v>
      </c>
      <c r="K337" t="n">
        <v>52.44</v>
      </c>
      <c r="L337" t="n">
        <v>4.5</v>
      </c>
      <c r="M337" t="n">
        <v>18</v>
      </c>
      <c r="N337" t="n">
        <v>35</v>
      </c>
      <c r="O337" t="n">
        <v>22673.63</v>
      </c>
      <c r="P337" t="n">
        <v>113.63</v>
      </c>
      <c r="Q337" t="n">
        <v>446.27</v>
      </c>
      <c r="R337" t="n">
        <v>48.69</v>
      </c>
      <c r="S337" t="n">
        <v>28.73</v>
      </c>
      <c r="T337" t="n">
        <v>9251.74</v>
      </c>
      <c r="U337" t="n">
        <v>0.59</v>
      </c>
      <c r="V337" t="n">
        <v>0.88</v>
      </c>
      <c r="W337" t="n">
        <v>0.11</v>
      </c>
      <c r="X337" t="n">
        <v>0.55</v>
      </c>
      <c r="Y337" t="n">
        <v>1</v>
      </c>
      <c r="Z337" t="n">
        <v>10</v>
      </c>
    </row>
    <row r="338">
      <c r="A338" t="n">
        <v>15</v>
      </c>
      <c r="B338" t="n">
        <v>90</v>
      </c>
      <c r="C338" t="inlineStr">
        <is>
          <t xml:space="preserve">CONCLUIDO	</t>
        </is>
      </c>
      <c r="D338" t="n">
        <v>8.145</v>
      </c>
      <c r="E338" t="n">
        <v>12.28</v>
      </c>
      <c r="F338" t="n">
        <v>9.220000000000001</v>
      </c>
      <c r="G338" t="n">
        <v>30.72</v>
      </c>
      <c r="H338" t="n">
        <v>0.46</v>
      </c>
      <c r="I338" t="n">
        <v>18</v>
      </c>
      <c r="J338" t="n">
        <v>182.32</v>
      </c>
      <c r="K338" t="n">
        <v>52.44</v>
      </c>
      <c r="L338" t="n">
        <v>4.75</v>
      </c>
      <c r="M338" t="n">
        <v>16</v>
      </c>
      <c r="N338" t="n">
        <v>35.12</v>
      </c>
      <c r="O338" t="n">
        <v>22719.83</v>
      </c>
      <c r="P338" t="n">
        <v>112.17</v>
      </c>
      <c r="Q338" t="n">
        <v>446.27</v>
      </c>
      <c r="R338" t="n">
        <v>46.75</v>
      </c>
      <c r="S338" t="n">
        <v>28.73</v>
      </c>
      <c r="T338" t="n">
        <v>8292.129999999999</v>
      </c>
      <c r="U338" t="n">
        <v>0.61</v>
      </c>
      <c r="V338" t="n">
        <v>0.88</v>
      </c>
      <c r="W338" t="n">
        <v>0.11</v>
      </c>
      <c r="X338" t="n">
        <v>0.5</v>
      </c>
      <c r="Y338" t="n">
        <v>1</v>
      </c>
      <c r="Z338" t="n">
        <v>10</v>
      </c>
    </row>
    <row r="339">
      <c r="A339" t="n">
        <v>16</v>
      </c>
      <c r="B339" t="n">
        <v>90</v>
      </c>
      <c r="C339" t="inlineStr">
        <is>
          <t xml:space="preserve">CONCLUIDO	</t>
        </is>
      </c>
      <c r="D339" t="n">
        <v>8.1945</v>
      </c>
      <c r="E339" t="n">
        <v>12.2</v>
      </c>
      <c r="F339" t="n">
        <v>9.18</v>
      </c>
      <c r="G339" t="n">
        <v>32.39</v>
      </c>
      <c r="H339" t="n">
        <v>0.49</v>
      </c>
      <c r="I339" t="n">
        <v>17</v>
      </c>
      <c r="J339" t="n">
        <v>182.69</v>
      </c>
      <c r="K339" t="n">
        <v>52.44</v>
      </c>
      <c r="L339" t="n">
        <v>5</v>
      </c>
      <c r="M339" t="n">
        <v>15</v>
      </c>
      <c r="N339" t="n">
        <v>35.25</v>
      </c>
      <c r="O339" t="n">
        <v>22766.06</v>
      </c>
      <c r="P339" t="n">
        <v>111.1</v>
      </c>
      <c r="Q339" t="n">
        <v>446.3</v>
      </c>
      <c r="R339" t="n">
        <v>45.5</v>
      </c>
      <c r="S339" t="n">
        <v>28.73</v>
      </c>
      <c r="T339" t="n">
        <v>7669.87</v>
      </c>
      <c r="U339" t="n">
        <v>0.63</v>
      </c>
      <c r="V339" t="n">
        <v>0.89</v>
      </c>
      <c r="W339" t="n">
        <v>0.11</v>
      </c>
      <c r="X339" t="n">
        <v>0.46</v>
      </c>
      <c r="Y339" t="n">
        <v>1</v>
      </c>
      <c r="Z339" t="n">
        <v>10</v>
      </c>
    </row>
    <row r="340">
      <c r="A340" t="n">
        <v>17</v>
      </c>
      <c r="B340" t="n">
        <v>90</v>
      </c>
      <c r="C340" t="inlineStr">
        <is>
          <t xml:space="preserve">CONCLUIDO	</t>
        </is>
      </c>
      <c r="D340" t="n">
        <v>8.195600000000001</v>
      </c>
      <c r="E340" t="n">
        <v>12.2</v>
      </c>
      <c r="F340" t="n">
        <v>9.18</v>
      </c>
      <c r="G340" t="n">
        <v>32.39</v>
      </c>
      <c r="H340" t="n">
        <v>0.51</v>
      </c>
      <c r="I340" t="n">
        <v>17</v>
      </c>
      <c r="J340" t="n">
        <v>183.07</v>
      </c>
      <c r="K340" t="n">
        <v>52.44</v>
      </c>
      <c r="L340" t="n">
        <v>5.25</v>
      </c>
      <c r="M340" t="n">
        <v>15</v>
      </c>
      <c r="N340" t="n">
        <v>35.37</v>
      </c>
      <c r="O340" t="n">
        <v>22812.34</v>
      </c>
      <c r="P340" t="n">
        <v>110.62</v>
      </c>
      <c r="Q340" t="n">
        <v>446.29</v>
      </c>
      <c r="R340" t="n">
        <v>45.53</v>
      </c>
      <c r="S340" t="n">
        <v>28.73</v>
      </c>
      <c r="T340" t="n">
        <v>7686.53</v>
      </c>
      <c r="U340" t="n">
        <v>0.63</v>
      </c>
      <c r="V340" t="n">
        <v>0.89</v>
      </c>
      <c r="W340" t="n">
        <v>0.11</v>
      </c>
      <c r="X340" t="n">
        <v>0.46</v>
      </c>
      <c r="Y340" t="n">
        <v>1</v>
      </c>
      <c r="Z340" t="n">
        <v>10</v>
      </c>
    </row>
    <row r="341">
      <c r="A341" t="n">
        <v>18</v>
      </c>
      <c r="B341" t="n">
        <v>90</v>
      </c>
      <c r="C341" t="inlineStr">
        <is>
          <t xml:space="preserve">CONCLUIDO	</t>
        </is>
      </c>
      <c r="D341" t="n">
        <v>8.2393</v>
      </c>
      <c r="E341" t="n">
        <v>12.14</v>
      </c>
      <c r="F341" t="n">
        <v>9.15</v>
      </c>
      <c r="G341" t="n">
        <v>34.3</v>
      </c>
      <c r="H341" t="n">
        <v>0.53</v>
      </c>
      <c r="I341" t="n">
        <v>16</v>
      </c>
      <c r="J341" t="n">
        <v>183.44</v>
      </c>
      <c r="K341" t="n">
        <v>52.44</v>
      </c>
      <c r="L341" t="n">
        <v>5.5</v>
      </c>
      <c r="M341" t="n">
        <v>14</v>
      </c>
      <c r="N341" t="n">
        <v>35.5</v>
      </c>
      <c r="O341" t="n">
        <v>22858.66</v>
      </c>
      <c r="P341" t="n">
        <v>109.99</v>
      </c>
      <c r="Q341" t="n">
        <v>446.34</v>
      </c>
      <c r="R341" t="n">
        <v>44.45</v>
      </c>
      <c r="S341" t="n">
        <v>28.73</v>
      </c>
      <c r="T341" t="n">
        <v>7148.82</v>
      </c>
      <c r="U341" t="n">
        <v>0.65</v>
      </c>
      <c r="V341" t="n">
        <v>0.89</v>
      </c>
      <c r="W341" t="n">
        <v>0.11</v>
      </c>
      <c r="X341" t="n">
        <v>0.43</v>
      </c>
      <c r="Y341" t="n">
        <v>1</v>
      </c>
      <c r="Z341" t="n">
        <v>10</v>
      </c>
    </row>
    <row r="342">
      <c r="A342" t="n">
        <v>19</v>
      </c>
      <c r="B342" t="n">
        <v>90</v>
      </c>
      <c r="C342" t="inlineStr">
        <is>
          <t xml:space="preserve">CONCLUIDO	</t>
        </is>
      </c>
      <c r="D342" t="n">
        <v>8.293799999999999</v>
      </c>
      <c r="E342" t="n">
        <v>12.06</v>
      </c>
      <c r="F342" t="n">
        <v>9.1</v>
      </c>
      <c r="G342" t="n">
        <v>36.41</v>
      </c>
      <c r="H342" t="n">
        <v>0.55</v>
      </c>
      <c r="I342" t="n">
        <v>15</v>
      </c>
      <c r="J342" t="n">
        <v>183.82</v>
      </c>
      <c r="K342" t="n">
        <v>52.44</v>
      </c>
      <c r="L342" t="n">
        <v>5.75</v>
      </c>
      <c r="M342" t="n">
        <v>13</v>
      </c>
      <c r="N342" t="n">
        <v>35.63</v>
      </c>
      <c r="O342" t="n">
        <v>22905.03</v>
      </c>
      <c r="P342" t="n">
        <v>108.99</v>
      </c>
      <c r="Q342" t="n">
        <v>446.27</v>
      </c>
      <c r="R342" t="n">
        <v>43.03</v>
      </c>
      <c r="S342" t="n">
        <v>28.73</v>
      </c>
      <c r="T342" t="n">
        <v>6444.55</v>
      </c>
      <c r="U342" t="n">
        <v>0.67</v>
      </c>
      <c r="V342" t="n">
        <v>0.89</v>
      </c>
      <c r="W342" t="n">
        <v>0.11</v>
      </c>
      <c r="X342" t="n">
        <v>0.38</v>
      </c>
      <c r="Y342" t="n">
        <v>1</v>
      </c>
      <c r="Z342" t="n">
        <v>10</v>
      </c>
    </row>
    <row r="343">
      <c r="A343" t="n">
        <v>20</v>
      </c>
      <c r="B343" t="n">
        <v>90</v>
      </c>
      <c r="C343" t="inlineStr">
        <is>
          <t xml:space="preserve">CONCLUIDO	</t>
        </is>
      </c>
      <c r="D343" t="n">
        <v>8.382400000000001</v>
      </c>
      <c r="E343" t="n">
        <v>11.93</v>
      </c>
      <c r="F343" t="n">
        <v>9.01</v>
      </c>
      <c r="G343" t="n">
        <v>38.62</v>
      </c>
      <c r="H343" t="n">
        <v>0.58</v>
      </c>
      <c r="I343" t="n">
        <v>14</v>
      </c>
      <c r="J343" t="n">
        <v>184.19</v>
      </c>
      <c r="K343" t="n">
        <v>52.44</v>
      </c>
      <c r="L343" t="n">
        <v>6</v>
      </c>
      <c r="M343" t="n">
        <v>12</v>
      </c>
      <c r="N343" t="n">
        <v>35.75</v>
      </c>
      <c r="O343" t="n">
        <v>22951.43</v>
      </c>
      <c r="P343" t="n">
        <v>107.34</v>
      </c>
      <c r="Q343" t="n">
        <v>446.27</v>
      </c>
      <c r="R343" t="n">
        <v>39.84</v>
      </c>
      <c r="S343" t="n">
        <v>28.73</v>
      </c>
      <c r="T343" t="n">
        <v>4856.71</v>
      </c>
      <c r="U343" t="n">
        <v>0.72</v>
      </c>
      <c r="V343" t="n">
        <v>0.9</v>
      </c>
      <c r="W343" t="n">
        <v>0.1</v>
      </c>
      <c r="X343" t="n">
        <v>0.29</v>
      </c>
      <c r="Y343" t="n">
        <v>1</v>
      </c>
      <c r="Z343" t="n">
        <v>10</v>
      </c>
    </row>
    <row r="344">
      <c r="A344" t="n">
        <v>21</v>
      </c>
      <c r="B344" t="n">
        <v>90</v>
      </c>
      <c r="C344" t="inlineStr">
        <is>
          <t xml:space="preserve">CONCLUIDO	</t>
        </is>
      </c>
      <c r="D344" t="n">
        <v>8.3102</v>
      </c>
      <c r="E344" t="n">
        <v>12.03</v>
      </c>
      <c r="F344" t="n">
        <v>9.119999999999999</v>
      </c>
      <c r="G344" t="n">
        <v>39.06</v>
      </c>
      <c r="H344" t="n">
        <v>0.6</v>
      </c>
      <c r="I344" t="n">
        <v>14</v>
      </c>
      <c r="J344" t="n">
        <v>184.57</v>
      </c>
      <c r="K344" t="n">
        <v>52.44</v>
      </c>
      <c r="L344" t="n">
        <v>6.25</v>
      </c>
      <c r="M344" t="n">
        <v>12</v>
      </c>
      <c r="N344" t="n">
        <v>35.88</v>
      </c>
      <c r="O344" t="n">
        <v>22997.88</v>
      </c>
      <c r="P344" t="n">
        <v>108</v>
      </c>
      <c r="Q344" t="n">
        <v>446.28</v>
      </c>
      <c r="R344" t="n">
        <v>43.8</v>
      </c>
      <c r="S344" t="n">
        <v>28.73</v>
      </c>
      <c r="T344" t="n">
        <v>6837.05</v>
      </c>
      <c r="U344" t="n">
        <v>0.66</v>
      </c>
      <c r="V344" t="n">
        <v>0.89</v>
      </c>
      <c r="W344" t="n">
        <v>0.1</v>
      </c>
      <c r="X344" t="n">
        <v>0.39</v>
      </c>
      <c r="Y344" t="n">
        <v>1</v>
      </c>
      <c r="Z344" t="n">
        <v>10</v>
      </c>
    </row>
    <row r="345">
      <c r="A345" t="n">
        <v>22</v>
      </c>
      <c r="B345" t="n">
        <v>90</v>
      </c>
      <c r="C345" t="inlineStr">
        <is>
          <t xml:space="preserve">CONCLUIDO	</t>
        </is>
      </c>
      <c r="D345" t="n">
        <v>8.3653</v>
      </c>
      <c r="E345" t="n">
        <v>11.95</v>
      </c>
      <c r="F345" t="n">
        <v>9.07</v>
      </c>
      <c r="G345" t="n">
        <v>41.87</v>
      </c>
      <c r="H345" t="n">
        <v>0.62</v>
      </c>
      <c r="I345" t="n">
        <v>13</v>
      </c>
      <c r="J345" t="n">
        <v>184.95</v>
      </c>
      <c r="K345" t="n">
        <v>52.44</v>
      </c>
      <c r="L345" t="n">
        <v>6.5</v>
      </c>
      <c r="M345" t="n">
        <v>11</v>
      </c>
      <c r="N345" t="n">
        <v>36.01</v>
      </c>
      <c r="O345" t="n">
        <v>23044.38</v>
      </c>
      <c r="P345" t="n">
        <v>106.89</v>
      </c>
      <c r="Q345" t="n">
        <v>446.39</v>
      </c>
      <c r="R345" t="n">
        <v>42.2</v>
      </c>
      <c r="S345" t="n">
        <v>28.73</v>
      </c>
      <c r="T345" t="n">
        <v>6038.48</v>
      </c>
      <c r="U345" t="n">
        <v>0.68</v>
      </c>
      <c r="V345" t="n">
        <v>0.9</v>
      </c>
      <c r="W345" t="n">
        <v>0.1</v>
      </c>
      <c r="X345" t="n">
        <v>0.35</v>
      </c>
      <c r="Y345" t="n">
        <v>1</v>
      </c>
      <c r="Z345" t="n">
        <v>10</v>
      </c>
    </row>
    <row r="346">
      <c r="A346" t="n">
        <v>23</v>
      </c>
      <c r="B346" t="n">
        <v>90</v>
      </c>
      <c r="C346" t="inlineStr">
        <is>
          <t xml:space="preserve">CONCLUIDO	</t>
        </is>
      </c>
      <c r="D346" t="n">
        <v>8.3597</v>
      </c>
      <c r="E346" t="n">
        <v>11.96</v>
      </c>
      <c r="F346" t="n">
        <v>9.08</v>
      </c>
      <c r="G346" t="n">
        <v>41.91</v>
      </c>
      <c r="H346" t="n">
        <v>0.65</v>
      </c>
      <c r="I346" t="n">
        <v>13</v>
      </c>
      <c r="J346" t="n">
        <v>185.33</v>
      </c>
      <c r="K346" t="n">
        <v>52.44</v>
      </c>
      <c r="L346" t="n">
        <v>6.75</v>
      </c>
      <c r="M346" t="n">
        <v>11</v>
      </c>
      <c r="N346" t="n">
        <v>36.13</v>
      </c>
      <c r="O346" t="n">
        <v>23090.91</v>
      </c>
      <c r="P346" t="n">
        <v>106.6</v>
      </c>
      <c r="Q346" t="n">
        <v>446.28</v>
      </c>
      <c r="R346" t="n">
        <v>42.43</v>
      </c>
      <c r="S346" t="n">
        <v>28.73</v>
      </c>
      <c r="T346" t="n">
        <v>6155.46</v>
      </c>
      <c r="U346" t="n">
        <v>0.68</v>
      </c>
      <c r="V346" t="n">
        <v>0.9</v>
      </c>
      <c r="W346" t="n">
        <v>0.1</v>
      </c>
      <c r="X346" t="n">
        <v>0.36</v>
      </c>
      <c r="Y346" t="n">
        <v>1</v>
      </c>
      <c r="Z346" t="n">
        <v>10</v>
      </c>
    </row>
    <row r="347">
      <c r="A347" t="n">
        <v>24</v>
      </c>
      <c r="B347" t="n">
        <v>90</v>
      </c>
      <c r="C347" t="inlineStr">
        <is>
          <t xml:space="preserve">CONCLUIDO	</t>
        </is>
      </c>
      <c r="D347" t="n">
        <v>8.419700000000001</v>
      </c>
      <c r="E347" t="n">
        <v>11.88</v>
      </c>
      <c r="F347" t="n">
        <v>9.029999999999999</v>
      </c>
      <c r="G347" t="n">
        <v>45.15</v>
      </c>
      <c r="H347" t="n">
        <v>0.67</v>
      </c>
      <c r="I347" t="n">
        <v>12</v>
      </c>
      <c r="J347" t="n">
        <v>185.7</v>
      </c>
      <c r="K347" t="n">
        <v>52.44</v>
      </c>
      <c r="L347" t="n">
        <v>7</v>
      </c>
      <c r="M347" t="n">
        <v>10</v>
      </c>
      <c r="N347" t="n">
        <v>36.26</v>
      </c>
      <c r="O347" t="n">
        <v>23137.49</v>
      </c>
      <c r="P347" t="n">
        <v>105.33</v>
      </c>
      <c r="Q347" t="n">
        <v>446.29</v>
      </c>
      <c r="R347" t="n">
        <v>40.79</v>
      </c>
      <c r="S347" t="n">
        <v>28.73</v>
      </c>
      <c r="T347" t="n">
        <v>5340.34</v>
      </c>
      <c r="U347" t="n">
        <v>0.7</v>
      </c>
      <c r="V347" t="n">
        <v>0.9</v>
      </c>
      <c r="W347" t="n">
        <v>0.1</v>
      </c>
      <c r="X347" t="n">
        <v>0.31</v>
      </c>
      <c r="Y347" t="n">
        <v>1</v>
      </c>
      <c r="Z347" t="n">
        <v>10</v>
      </c>
    </row>
    <row r="348">
      <c r="A348" t="n">
        <v>25</v>
      </c>
      <c r="B348" t="n">
        <v>90</v>
      </c>
      <c r="C348" t="inlineStr">
        <is>
          <t xml:space="preserve">CONCLUIDO	</t>
        </is>
      </c>
      <c r="D348" t="n">
        <v>8.4169</v>
      </c>
      <c r="E348" t="n">
        <v>11.88</v>
      </c>
      <c r="F348" t="n">
        <v>9.029999999999999</v>
      </c>
      <c r="G348" t="n">
        <v>45.17</v>
      </c>
      <c r="H348" t="n">
        <v>0.6899999999999999</v>
      </c>
      <c r="I348" t="n">
        <v>12</v>
      </c>
      <c r="J348" t="n">
        <v>186.08</v>
      </c>
      <c r="K348" t="n">
        <v>52.44</v>
      </c>
      <c r="L348" t="n">
        <v>7.25</v>
      </c>
      <c r="M348" t="n">
        <v>10</v>
      </c>
      <c r="N348" t="n">
        <v>36.39</v>
      </c>
      <c r="O348" t="n">
        <v>23184.11</v>
      </c>
      <c r="P348" t="n">
        <v>105.34</v>
      </c>
      <c r="Q348" t="n">
        <v>446.28</v>
      </c>
      <c r="R348" t="n">
        <v>40.88</v>
      </c>
      <c r="S348" t="n">
        <v>28.73</v>
      </c>
      <c r="T348" t="n">
        <v>5384.16</v>
      </c>
      <c r="U348" t="n">
        <v>0.7</v>
      </c>
      <c r="V348" t="n">
        <v>0.9</v>
      </c>
      <c r="W348" t="n">
        <v>0.1</v>
      </c>
      <c r="X348" t="n">
        <v>0.31</v>
      </c>
      <c r="Y348" t="n">
        <v>1</v>
      </c>
      <c r="Z348" t="n">
        <v>10</v>
      </c>
    </row>
    <row r="349">
      <c r="A349" t="n">
        <v>26</v>
      </c>
      <c r="B349" t="n">
        <v>90</v>
      </c>
      <c r="C349" t="inlineStr">
        <is>
          <t xml:space="preserve">CONCLUIDO	</t>
        </is>
      </c>
      <c r="D349" t="n">
        <v>8.4704</v>
      </c>
      <c r="E349" t="n">
        <v>11.81</v>
      </c>
      <c r="F349" t="n">
        <v>8.99</v>
      </c>
      <c r="G349" t="n">
        <v>49.06</v>
      </c>
      <c r="H349" t="n">
        <v>0.71</v>
      </c>
      <c r="I349" t="n">
        <v>11</v>
      </c>
      <c r="J349" t="n">
        <v>186.46</v>
      </c>
      <c r="K349" t="n">
        <v>52.44</v>
      </c>
      <c r="L349" t="n">
        <v>7.5</v>
      </c>
      <c r="M349" t="n">
        <v>9</v>
      </c>
      <c r="N349" t="n">
        <v>36.52</v>
      </c>
      <c r="O349" t="n">
        <v>23230.78</v>
      </c>
      <c r="P349" t="n">
        <v>103.88</v>
      </c>
      <c r="Q349" t="n">
        <v>446.29</v>
      </c>
      <c r="R349" t="n">
        <v>39.44</v>
      </c>
      <c r="S349" t="n">
        <v>28.73</v>
      </c>
      <c r="T349" t="n">
        <v>4668.03</v>
      </c>
      <c r="U349" t="n">
        <v>0.73</v>
      </c>
      <c r="V349" t="n">
        <v>0.91</v>
      </c>
      <c r="W349" t="n">
        <v>0.1</v>
      </c>
      <c r="X349" t="n">
        <v>0.27</v>
      </c>
      <c r="Y349" t="n">
        <v>1</v>
      </c>
      <c r="Z349" t="n">
        <v>10</v>
      </c>
    </row>
    <row r="350">
      <c r="A350" t="n">
        <v>27</v>
      </c>
      <c r="B350" t="n">
        <v>90</v>
      </c>
      <c r="C350" t="inlineStr">
        <is>
          <t xml:space="preserve">CONCLUIDO	</t>
        </is>
      </c>
      <c r="D350" t="n">
        <v>8.468</v>
      </c>
      <c r="E350" t="n">
        <v>11.81</v>
      </c>
      <c r="F350" t="n">
        <v>9</v>
      </c>
      <c r="G350" t="n">
        <v>49.08</v>
      </c>
      <c r="H350" t="n">
        <v>0.74</v>
      </c>
      <c r="I350" t="n">
        <v>11</v>
      </c>
      <c r="J350" t="n">
        <v>186.84</v>
      </c>
      <c r="K350" t="n">
        <v>52.44</v>
      </c>
      <c r="L350" t="n">
        <v>7.75</v>
      </c>
      <c r="M350" t="n">
        <v>9</v>
      </c>
      <c r="N350" t="n">
        <v>36.65</v>
      </c>
      <c r="O350" t="n">
        <v>23277.49</v>
      </c>
      <c r="P350" t="n">
        <v>103.31</v>
      </c>
      <c r="Q350" t="n">
        <v>446.27</v>
      </c>
      <c r="R350" t="n">
        <v>39.6</v>
      </c>
      <c r="S350" t="n">
        <v>28.73</v>
      </c>
      <c r="T350" t="n">
        <v>4748.69</v>
      </c>
      <c r="U350" t="n">
        <v>0.73</v>
      </c>
      <c r="V350" t="n">
        <v>0.91</v>
      </c>
      <c r="W350" t="n">
        <v>0.1</v>
      </c>
      <c r="X350" t="n">
        <v>0.28</v>
      </c>
      <c r="Y350" t="n">
        <v>1</v>
      </c>
      <c r="Z350" t="n">
        <v>10</v>
      </c>
    </row>
    <row r="351">
      <c r="A351" t="n">
        <v>28</v>
      </c>
      <c r="B351" t="n">
        <v>90</v>
      </c>
      <c r="C351" t="inlineStr">
        <is>
          <t xml:space="preserve">CONCLUIDO	</t>
        </is>
      </c>
      <c r="D351" t="n">
        <v>8.458600000000001</v>
      </c>
      <c r="E351" t="n">
        <v>11.82</v>
      </c>
      <c r="F351" t="n">
        <v>9.01</v>
      </c>
      <c r="G351" t="n">
        <v>49.15</v>
      </c>
      <c r="H351" t="n">
        <v>0.76</v>
      </c>
      <c r="I351" t="n">
        <v>11</v>
      </c>
      <c r="J351" t="n">
        <v>187.22</v>
      </c>
      <c r="K351" t="n">
        <v>52.44</v>
      </c>
      <c r="L351" t="n">
        <v>8</v>
      </c>
      <c r="M351" t="n">
        <v>9</v>
      </c>
      <c r="N351" t="n">
        <v>36.78</v>
      </c>
      <c r="O351" t="n">
        <v>23324.24</v>
      </c>
      <c r="P351" t="n">
        <v>103.11</v>
      </c>
      <c r="Q351" t="n">
        <v>446.27</v>
      </c>
      <c r="R351" t="n">
        <v>40.07</v>
      </c>
      <c r="S351" t="n">
        <v>28.73</v>
      </c>
      <c r="T351" t="n">
        <v>4984.72</v>
      </c>
      <c r="U351" t="n">
        <v>0.72</v>
      </c>
      <c r="V351" t="n">
        <v>0.9</v>
      </c>
      <c r="W351" t="n">
        <v>0.1</v>
      </c>
      <c r="X351" t="n">
        <v>0.29</v>
      </c>
      <c r="Y351" t="n">
        <v>1</v>
      </c>
      <c r="Z351" t="n">
        <v>10</v>
      </c>
    </row>
    <row r="352">
      <c r="A352" t="n">
        <v>29</v>
      </c>
      <c r="B352" t="n">
        <v>90</v>
      </c>
      <c r="C352" t="inlineStr">
        <is>
          <t xml:space="preserve">CONCLUIDO	</t>
        </is>
      </c>
      <c r="D352" t="n">
        <v>8.5223</v>
      </c>
      <c r="E352" t="n">
        <v>11.73</v>
      </c>
      <c r="F352" t="n">
        <v>8.960000000000001</v>
      </c>
      <c r="G352" t="n">
        <v>53.75</v>
      </c>
      <c r="H352" t="n">
        <v>0.78</v>
      </c>
      <c r="I352" t="n">
        <v>10</v>
      </c>
      <c r="J352" t="n">
        <v>187.6</v>
      </c>
      <c r="K352" t="n">
        <v>52.44</v>
      </c>
      <c r="L352" t="n">
        <v>8.25</v>
      </c>
      <c r="M352" t="n">
        <v>8</v>
      </c>
      <c r="N352" t="n">
        <v>36.9</v>
      </c>
      <c r="O352" t="n">
        <v>23371.04</v>
      </c>
      <c r="P352" t="n">
        <v>101.85</v>
      </c>
      <c r="Q352" t="n">
        <v>446.27</v>
      </c>
      <c r="R352" t="n">
        <v>38.19</v>
      </c>
      <c r="S352" t="n">
        <v>28.73</v>
      </c>
      <c r="T352" t="n">
        <v>4049.77</v>
      </c>
      <c r="U352" t="n">
        <v>0.75</v>
      </c>
      <c r="V352" t="n">
        <v>0.91</v>
      </c>
      <c r="W352" t="n">
        <v>0.1</v>
      </c>
      <c r="X352" t="n">
        <v>0.24</v>
      </c>
      <c r="Y352" t="n">
        <v>1</v>
      </c>
      <c r="Z352" t="n">
        <v>10</v>
      </c>
    </row>
    <row r="353">
      <c r="A353" t="n">
        <v>30</v>
      </c>
      <c r="B353" t="n">
        <v>90</v>
      </c>
      <c r="C353" t="inlineStr">
        <is>
          <t xml:space="preserve">CONCLUIDO	</t>
        </is>
      </c>
      <c r="D353" t="n">
        <v>8.551500000000001</v>
      </c>
      <c r="E353" t="n">
        <v>11.69</v>
      </c>
      <c r="F353" t="n">
        <v>8.92</v>
      </c>
      <c r="G353" t="n">
        <v>53.51</v>
      </c>
      <c r="H353" t="n">
        <v>0.8</v>
      </c>
      <c r="I353" t="n">
        <v>10</v>
      </c>
      <c r="J353" t="n">
        <v>187.98</v>
      </c>
      <c r="K353" t="n">
        <v>52.44</v>
      </c>
      <c r="L353" t="n">
        <v>8.5</v>
      </c>
      <c r="M353" t="n">
        <v>8</v>
      </c>
      <c r="N353" t="n">
        <v>37.03</v>
      </c>
      <c r="O353" t="n">
        <v>23417.88</v>
      </c>
      <c r="P353" t="n">
        <v>101.09</v>
      </c>
      <c r="Q353" t="n">
        <v>446.27</v>
      </c>
      <c r="R353" t="n">
        <v>36.85</v>
      </c>
      <c r="S353" t="n">
        <v>28.73</v>
      </c>
      <c r="T353" t="n">
        <v>3380.73</v>
      </c>
      <c r="U353" t="n">
        <v>0.78</v>
      </c>
      <c r="V353" t="n">
        <v>0.91</v>
      </c>
      <c r="W353" t="n">
        <v>0.1</v>
      </c>
      <c r="X353" t="n">
        <v>0.2</v>
      </c>
      <c r="Y353" t="n">
        <v>1</v>
      </c>
      <c r="Z353" t="n">
        <v>10</v>
      </c>
    </row>
    <row r="354">
      <c r="A354" t="n">
        <v>31</v>
      </c>
      <c r="B354" t="n">
        <v>90</v>
      </c>
      <c r="C354" t="inlineStr">
        <is>
          <t xml:space="preserve">CONCLUIDO	</t>
        </is>
      </c>
      <c r="D354" t="n">
        <v>8.502599999999999</v>
      </c>
      <c r="E354" t="n">
        <v>11.76</v>
      </c>
      <c r="F354" t="n">
        <v>8.98</v>
      </c>
      <c r="G354" t="n">
        <v>53.91</v>
      </c>
      <c r="H354" t="n">
        <v>0.82</v>
      </c>
      <c r="I354" t="n">
        <v>10</v>
      </c>
      <c r="J354" t="n">
        <v>188.36</v>
      </c>
      <c r="K354" t="n">
        <v>52.44</v>
      </c>
      <c r="L354" t="n">
        <v>8.75</v>
      </c>
      <c r="M354" t="n">
        <v>8</v>
      </c>
      <c r="N354" t="n">
        <v>37.16</v>
      </c>
      <c r="O354" t="n">
        <v>23464.76</v>
      </c>
      <c r="P354" t="n">
        <v>101.22</v>
      </c>
      <c r="Q354" t="n">
        <v>446.27</v>
      </c>
      <c r="R354" t="n">
        <v>39.45</v>
      </c>
      <c r="S354" t="n">
        <v>28.73</v>
      </c>
      <c r="T354" t="n">
        <v>4681.94</v>
      </c>
      <c r="U354" t="n">
        <v>0.73</v>
      </c>
      <c r="V354" t="n">
        <v>0.91</v>
      </c>
      <c r="W354" t="n">
        <v>0.09</v>
      </c>
      <c r="X354" t="n">
        <v>0.26</v>
      </c>
      <c r="Y354" t="n">
        <v>1</v>
      </c>
      <c r="Z354" t="n">
        <v>10</v>
      </c>
    </row>
    <row r="355">
      <c r="A355" t="n">
        <v>32</v>
      </c>
      <c r="B355" t="n">
        <v>90</v>
      </c>
      <c r="C355" t="inlineStr">
        <is>
          <t xml:space="preserve">CONCLUIDO	</t>
        </is>
      </c>
      <c r="D355" t="n">
        <v>8.557600000000001</v>
      </c>
      <c r="E355" t="n">
        <v>11.69</v>
      </c>
      <c r="F355" t="n">
        <v>8.949999999999999</v>
      </c>
      <c r="G355" t="n">
        <v>59.63</v>
      </c>
      <c r="H355" t="n">
        <v>0.85</v>
      </c>
      <c r="I355" t="n">
        <v>9</v>
      </c>
      <c r="J355" t="n">
        <v>188.74</v>
      </c>
      <c r="K355" t="n">
        <v>52.44</v>
      </c>
      <c r="L355" t="n">
        <v>9</v>
      </c>
      <c r="M355" t="n">
        <v>7</v>
      </c>
      <c r="N355" t="n">
        <v>37.3</v>
      </c>
      <c r="O355" t="n">
        <v>23511.69</v>
      </c>
      <c r="P355" t="n">
        <v>99.63</v>
      </c>
      <c r="Q355" t="n">
        <v>446.27</v>
      </c>
      <c r="R355" t="n">
        <v>37.88</v>
      </c>
      <c r="S355" t="n">
        <v>28.73</v>
      </c>
      <c r="T355" t="n">
        <v>3902.12</v>
      </c>
      <c r="U355" t="n">
        <v>0.76</v>
      </c>
      <c r="V355" t="n">
        <v>0.91</v>
      </c>
      <c r="W355" t="n">
        <v>0.1</v>
      </c>
      <c r="X355" t="n">
        <v>0.22</v>
      </c>
      <c r="Y355" t="n">
        <v>1</v>
      </c>
      <c r="Z355" t="n">
        <v>10</v>
      </c>
    </row>
    <row r="356">
      <c r="A356" t="n">
        <v>33</v>
      </c>
      <c r="B356" t="n">
        <v>90</v>
      </c>
      <c r="C356" t="inlineStr">
        <is>
          <t xml:space="preserve">CONCLUIDO	</t>
        </is>
      </c>
      <c r="D356" t="n">
        <v>8.557</v>
      </c>
      <c r="E356" t="n">
        <v>11.69</v>
      </c>
      <c r="F356" t="n">
        <v>8.949999999999999</v>
      </c>
      <c r="G356" t="n">
        <v>59.64</v>
      </c>
      <c r="H356" t="n">
        <v>0.87</v>
      </c>
      <c r="I356" t="n">
        <v>9</v>
      </c>
      <c r="J356" t="n">
        <v>189.12</v>
      </c>
      <c r="K356" t="n">
        <v>52.44</v>
      </c>
      <c r="L356" t="n">
        <v>9.25</v>
      </c>
      <c r="M356" t="n">
        <v>7</v>
      </c>
      <c r="N356" t="n">
        <v>37.43</v>
      </c>
      <c r="O356" t="n">
        <v>23558.67</v>
      </c>
      <c r="P356" t="n">
        <v>99.19</v>
      </c>
      <c r="Q356" t="n">
        <v>446.28</v>
      </c>
      <c r="R356" t="n">
        <v>37.99</v>
      </c>
      <c r="S356" t="n">
        <v>28.73</v>
      </c>
      <c r="T356" t="n">
        <v>3956.72</v>
      </c>
      <c r="U356" t="n">
        <v>0.76</v>
      </c>
      <c r="V356" t="n">
        <v>0.91</v>
      </c>
      <c r="W356" t="n">
        <v>0.09</v>
      </c>
      <c r="X356" t="n">
        <v>0.23</v>
      </c>
      <c r="Y356" t="n">
        <v>1</v>
      </c>
      <c r="Z356" t="n">
        <v>10</v>
      </c>
    </row>
    <row r="357">
      <c r="A357" t="n">
        <v>34</v>
      </c>
      <c r="B357" t="n">
        <v>90</v>
      </c>
      <c r="C357" t="inlineStr">
        <is>
          <t xml:space="preserve">CONCLUIDO	</t>
        </is>
      </c>
      <c r="D357" t="n">
        <v>8.553100000000001</v>
      </c>
      <c r="E357" t="n">
        <v>11.69</v>
      </c>
      <c r="F357" t="n">
        <v>8.949999999999999</v>
      </c>
      <c r="G357" t="n">
        <v>59.67</v>
      </c>
      <c r="H357" t="n">
        <v>0.89</v>
      </c>
      <c r="I357" t="n">
        <v>9</v>
      </c>
      <c r="J357" t="n">
        <v>189.5</v>
      </c>
      <c r="K357" t="n">
        <v>52.44</v>
      </c>
      <c r="L357" t="n">
        <v>9.5</v>
      </c>
      <c r="M357" t="n">
        <v>7</v>
      </c>
      <c r="N357" t="n">
        <v>37.56</v>
      </c>
      <c r="O357" t="n">
        <v>23605.68</v>
      </c>
      <c r="P357" t="n">
        <v>99.09999999999999</v>
      </c>
      <c r="Q357" t="n">
        <v>446.29</v>
      </c>
      <c r="R357" t="n">
        <v>38.13</v>
      </c>
      <c r="S357" t="n">
        <v>28.73</v>
      </c>
      <c r="T357" t="n">
        <v>4022.92</v>
      </c>
      <c r="U357" t="n">
        <v>0.75</v>
      </c>
      <c r="V357" t="n">
        <v>0.91</v>
      </c>
      <c r="W357" t="n">
        <v>0.1</v>
      </c>
      <c r="X357" t="n">
        <v>0.23</v>
      </c>
      <c r="Y357" t="n">
        <v>1</v>
      </c>
      <c r="Z357" t="n">
        <v>10</v>
      </c>
    </row>
    <row r="358">
      <c r="A358" t="n">
        <v>35</v>
      </c>
      <c r="B358" t="n">
        <v>90</v>
      </c>
      <c r="C358" t="inlineStr">
        <is>
          <t xml:space="preserve">CONCLUIDO	</t>
        </is>
      </c>
      <c r="D358" t="n">
        <v>8.545999999999999</v>
      </c>
      <c r="E358" t="n">
        <v>11.7</v>
      </c>
      <c r="F358" t="n">
        <v>8.960000000000001</v>
      </c>
      <c r="G358" t="n">
        <v>59.74</v>
      </c>
      <c r="H358" t="n">
        <v>0.91</v>
      </c>
      <c r="I358" t="n">
        <v>9</v>
      </c>
      <c r="J358" t="n">
        <v>189.88</v>
      </c>
      <c r="K358" t="n">
        <v>52.44</v>
      </c>
      <c r="L358" t="n">
        <v>9.75</v>
      </c>
      <c r="M358" t="n">
        <v>7</v>
      </c>
      <c r="N358" t="n">
        <v>37.69</v>
      </c>
      <c r="O358" t="n">
        <v>23652.75</v>
      </c>
      <c r="P358" t="n">
        <v>98.77</v>
      </c>
      <c r="Q358" t="n">
        <v>446.28</v>
      </c>
      <c r="R358" t="n">
        <v>38.48</v>
      </c>
      <c r="S358" t="n">
        <v>28.73</v>
      </c>
      <c r="T358" t="n">
        <v>4198.51</v>
      </c>
      <c r="U358" t="n">
        <v>0.75</v>
      </c>
      <c r="V358" t="n">
        <v>0.91</v>
      </c>
      <c r="W358" t="n">
        <v>0.1</v>
      </c>
      <c r="X358" t="n">
        <v>0.24</v>
      </c>
      <c r="Y358" t="n">
        <v>1</v>
      </c>
      <c r="Z358" t="n">
        <v>10</v>
      </c>
    </row>
    <row r="359">
      <c r="A359" t="n">
        <v>36</v>
      </c>
      <c r="B359" t="n">
        <v>90</v>
      </c>
      <c r="C359" t="inlineStr">
        <is>
          <t xml:space="preserve">CONCLUIDO	</t>
        </is>
      </c>
      <c r="D359" t="n">
        <v>8.600300000000001</v>
      </c>
      <c r="E359" t="n">
        <v>11.63</v>
      </c>
      <c r="F359" t="n">
        <v>8.92</v>
      </c>
      <c r="G359" t="n">
        <v>66.92</v>
      </c>
      <c r="H359" t="n">
        <v>0.93</v>
      </c>
      <c r="I359" t="n">
        <v>8</v>
      </c>
      <c r="J359" t="n">
        <v>190.26</v>
      </c>
      <c r="K359" t="n">
        <v>52.44</v>
      </c>
      <c r="L359" t="n">
        <v>10</v>
      </c>
      <c r="M359" t="n">
        <v>6</v>
      </c>
      <c r="N359" t="n">
        <v>37.82</v>
      </c>
      <c r="O359" t="n">
        <v>23699.85</v>
      </c>
      <c r="P359" t="n">
        <v>97.53</v>
      </c>
      <c r="Q359" t="n">
        <v>446.27</v>
      </c>
      <c r="R359" t="n">
        <v>37.22</v>
      </c>
      <c r="S359" t="n">
        <v>28.73</v>
      </c>
      <c r="T359" t="n">
        <v>3577</v>
      </c>
      <c r="U359" t="n">
        <v>0.77</v>
      </c>
      <c r="V359" t="n">
        <v>0.91</v>
      </c>
      <c r="W359" t="n">
        <v>0.09</v>
      </c>
      <c r="X359" t="n">
        <v>0.2</v>
      </c>
      <c r="Y359" t="n">
        <v>1</v>
      </c>
      <c r="Z359" t="n">
        <v>10</v>
      </c>
    </row>
    <row r="360">
      <c r="A360" t="n">
        <v>37</v>
      </c>
      <c r="B360" t="n">
        <v>90</v>
      </c>
      <c r="C360" t="inlineStr">
        <is>
          <t xml:space="preserve">CONCLUIDO	</t>
        </is>
      </c>
      <c r="D360" t="n">
        <v>8.601699999999999</v>
      </c>
      <c r="E360" t="n">
        <v>11.63</v>
      </c>
      <c r="F360" t="n">
        <v>8.92</v>
      </c>
      <c r="G360" t="n">
        <v>66.90000000000001</v>
      </c>
      <c r="H360" t="n">
        <v>0.95</v>
      </c>
      <c r="I360" t="n">
        <v>8</v>
      </c>
      <c r="J360" t="n">
        <v>190.65</v>
      </c>
      <c r="K360" t="n">
        <v>52.44</v>
      </c>
      <c r="L360" t="n">
        <v>10.25</v>
      </c>
      <c r="M360" t="n">
        <v>6</v>
      </c>
      <c r="N360" t="n">
        <v>37.95</v>
      </c>
      <c r="O360" t="n">
        <v>23747</v>
      </c>
      <c r="P360" t="n">
        <v>96.84999999999999</v>
      </c>
      <c r="Q360" t="n">
        <v>446.27</v>
      </c>
      <c r="R360" t="n">
        <v>37.18</v>
      </c>
      <c r="S360" t="n">
        <v>28.73</v>
      </c>
      <c r="T360" t="n">
        <v>3556.05</v>
      </c>
      <c r="U360" t="n">
        <v>0.77</v>
      </c>
      <c r="V360" t="n">
        <v>0.91</v>
      </c>
      <c r="W360" t="n">
        <v>0.09</v>
      </c>
      <c r="X360" t="n">
        <v>0.2</v>
      </c>
      <c r="Y360" t="n">
        <v>1</v>
      </c>
      <c r="Z360" t="n">
        <v>10</v>
      </c>
    </row>
    <row r="361">
      <c r="A361" t="n">
        <v>38</v>
      </c>
      <c r="B361" t="n">
        <v>90</v>
      </c>
      <c r="C361" t="inlineStr">
        <is>
          <t xml:space="preserve">CONCLUIDO	</t>
        </is>
      </c>
      <c r="D361" t="n">
        <v>8.6166</v>
      </c>
      <c r="E361" t="n">
        <v>11.61</v>
      </c>
      <c r="F361" t="n">
        <v>8.9</v>
      </c>
      <c r="G361" t="n">
        <v>66.75</v>
      </c>
      <c r="H361" t="n">
        <v>0.98</v>
      </c>
      <c r="I361" t="n">
        <v>8</v>
      </c>
      <c r="J361" t="n">
        <v>191.03</v>
      </c>
      <c r="K361" t="n">
        <v>52.44</v>
      </c>
      <c r="L361" t="n">
        <v>10.5</v>
      </c>
      <c r="M361" t="n">
        <v>6</v>
      </c>
      <c r="N361" t="n">
        <v>38.09</v>
      </c>
      <c r="O361" t="n">
        <v>23794.2</v>
      </c>
      <c r="P361" t="n">
        <v>96.13</v>
      </c>
      <c r="Q361" t="n">
        <v>446.3</v>
      </c>
      <c r="R361" t="n">
        <v>36.35</v>
      </c>
      <c r="S361" t="n">
        <v>28.73</v>
      </c>
      <c r="T361" t="n">
        <v>3140.64</v>
      </c>
      <c r="U361" t="n">
        <v>0.79</v>
      </c>
      <c r="V361" t="n">
        <v>0.92</v>
      </c>
      <c r="W361" t="n">
        <v>0.09</v>
      </c>
      <c r="X361" t="n">
        <v>0.18</v>
      </c>
      <c r="Y361" t="n">
        <v>1</v>
      </c>
      <c r="Z361" t="n">
        <v>10</v>
      </c>
    </row>
    <row r="362">
      <c r="A362" t="n">
        <v>39</v>
      </c>
      <c r="B362" t="n">
        <v>90</v>
      </c>
      <c r="C362" t="inlineStr">
        <is>
          <t xml:space="preserve">CONCLUIDO	</t>
        </is>
      </c>
      <c r="D362" t="n">
        <v>8.6312</v>
      </c>
      <c r="E362" t="n">
        <v>11.59</v>
      </c>
      <c r="F362" t="n">
        <v>8.880000000000001</v>
      </c>
      <c r="G362" t="n">
        <v>66.61</v>
      </c>
      <c r="H362" t="n">
        <v>1</v>
      </c>
      <c r="I362" t="n">
        <v>8</v>
      </c>
      <c r="J362" t="n">
        <v>191.41</v>
      </c>
      <c r="K362" t="n">
        <v>52.44</v>
      </c>
      <c r="L362" t="n">
        <v>10.75</v>
      </c>
      <c r="M362" t="n">
        <v>6</v>
      </c>
      <c r="N362" t="n">
        <v>38.22</v>
      </c>
      <c r="O362" t="n">
        <v>23841.44</v>
      </c>
      <c r="P362" t="n">
        <v>94.54000000000001</v>
      </c>
      <c r="Q362" t="n">
        <v>446.28</v>
      </c>
      <c r="R362" t="n">
        <v>35.83</v>
      </c>
      <c r="S362" t="n">
        <v>28.73</v>
      </c>
      <c r="T362" t="n">
        <v>2879.57</v>
      </c>
      <c r="U362" t="n">
        <v>0.8</v>
      </c>
      <c r="V362" t="n">
        <v>0.92</v>
      </c>
      <c r="W362" t="n">
        <v>0.09</v>
      </c>
      <c r="X362" t="n">
        <v>0.16</v>
      </c>
      <c r="Y362" t="n">
        <v>1</v>
      </c>
      <c r="Z362" t="n">
        <v>10</v>
      </c>
    </row>
    <row r="363">
      <c r="A363" t="n">
        <v>40</v>
      </c>
      <c r="B363" t="n">
        <v>90</v>
      </c>
      <c r="C363" t="inlineStr">
        <is>
          <t xml:space="preserve">CONCLUIDO	</t>
        </is>
      </c>
      <c r="D363" t="n">
        <v>8.579599999999999</v>
      </c>
      <c r="E363" t="n">
        <v>11.66</v>
      </c>
      <c r="F363" t="n">
        <v>8.949999999999999</v>
      </c>
      <c r="G363" t="n">
        <v>67.13</v>
      </c>
      <c r="H363" t="n">
        <v>1.02</v>
      </c>
      <c r="I363" t="n">
        <v>8</v>
      </c>
      <c r="J363" t="n">
        <v>191.79</v>
      </c>
      <c r="K363" t="n">
        <v>52.44</v>
      </c>
      <c r="L363" t="n">
        <v>11</v>
      </c>
      <c r="M363" t="n">
        <v>6</v>
      </c>
      <c r="N363" t="n">
        <v>38.35</v>
      </c>
      <c r="O363" t="n">
        <v>23888.73</v>
      </c>
      <c r="P363" t="n">
        <v>94.65000000000001</v>
      </c>
      <c r="Q363" t="n">
        <v>446.27</v>
      </c>
      <c r="R363" t="n">
        <v>38.33</v>
      </c>
      <c r="S363" t="n">
        <v>28.73</v>
      </c>
      <c r="T363" t="n">
        <v>4132.31</v>
      </c>
      <c r="U363" t="n">
        <v>0.75</v>
      </c>
      <c r="V363" t="n">
        <v>0.91</v>
      </c>
      <c r="W363" t="n">
        <v>0.09</v>
      </c>
      <c r="X363" t="n">
        <v>0.23</v>
      </c>
      <c r="Y363" t="n">
        <v>1</v>
      </c>
      <c r="Z363" t="n">
        <v>10</v>
      </c>
    </row>
    <row r="364">
      <c r="A364" t="n">
        <v>41</v>
      </c>
      <c r="B364" t="n">
        <v>90</v>
      </c>
      <c r="C364" t="inlineStr">
        <is>
          <t xml:space="preserve">CONCLUIDO	</t>
        </is>
      </c>
      <c r="D364" t="n">
        <v>8.6586</v>
      </c>
      <c r="E364" t="n">
        <v>11.55</v>
      </c>
      <c r="F364" t="n">
        <v>8.880000000000001</v>
      </c>
      <c r="G364" t="n">
        <v>76.11</v>
      </c>
      <c r="H364" t="n">
        <v>1.04</v>
      </c>
      <c r="I364" t="n">
        <v>7</v>
      </c>
      <c r="J364" t="n">
        <v>192.18</v>
      </c>
      <c r="K364" t="n">
        <v>52.44</v>
      </c>
      <c r="L364" t="n">
        <v>11.25</v>
      </c>
      <c r="M364" t="n">
        <v>5</v>
      </c>
      <c r="N364" t="n">
        <v>38.49</v>
      </c>
      <c r="O364" t="n">
        <v>23936.06</v>
      </c>
      <c r="P364" t="n">
        <v>93.38</v>
      </c>
      <c r="Q364" t="n">
        <v>446.27</v>
      </c>
      <c r="R364" t="n">
        <v>35.82</v>
      </c>
      <c r="S364" t="n">
        <v>28.73</v>
      </c>
      <c r="T364" t="n">
        <v>2880.45</v>
      </c>
      <c r="U364" t="n">
        <v>0.8</v>
      </c>
      <c r="V364" t="n">
        <v>0.92</v>
      </c>
      <c r="W364" t="n">
        <v>0.09</v>
      </c>
      <c r="X364" t="n">
        <v>0.16</v>
      </c>
      <c r="Y364" t="n">
        <v>1</v>
      </c>
      <c r="Z364" t="n">
        <v>10</v>
      </c>
    </row>
    <row r="365">
      <c r="A365" t="n">
        <v>42</v>
      </c>
      <c r="B365" t="n">
        <v>90</v>
      </c>
      <c r="C365" t="inlineStr">
        <is>
          <t xml:space="preserve">CONCLUIDO	</t>
        </is>
      </c>
      <c r="D365" t="n">
        <v>8.6563</v>
      </c>
      <c r="E365" t="n">
        <v>11.55</v>
      </c>
      <c r="F365" t="n">
        <v>8.880000000000001</v>
      </c>
      <c r="G365" t="n">
        <v>76.14</v>
      </c>
      <c r="H365" t="n">
        <v>1.06</v>
      </c>
      <c r="I365" t="n">
        <v>7</v>
      </c>
      <c r="J365" t="n">
        <v>192.56</v>
      </c>
      <c r="K365" t="n">
        <v>52.44</v>
      </c>
      <c r="L365" t="n">
        <v>11.5</v>
      </c>
      <c r="M365" t="n">
        <v>5</v>
      </c>
      <c r="N365" t="n">
        <v>38.62</v>
      </c>
      <c r="O365" t="n">
        <v>23983.44</v>
      </c>
      <c r="P365" t="n">
        <v>92.91</v>
      </c>
      <c r="Q365" t="n">
        <v>446.27</v>
      </c>
      <c r="R365" t="n">
        <v>35.86</v>
      </c>
      <c r="S365" t="n">
        <v>28.73</v>
      </c>
      <c r="T365" t="n">
        <v>2900.96</v>
      </c>
      <c r="U365" t="n">
        <v>0.8</v>
      </c>
      <c r="V365" t="n">
        <v>0.92</v>
      </c>
      <c r="W365" t="n">
        <v>0.09</v>
      </c>
      <c r="X365" t="n">
        <v>0.16</v>
      </c>
      <c r="Y365" t="n">
        <v>1</v>
      </c>
      <c r="Z365" t="n">
        <v>10</v>
      </c>
    </row>
    <row r="366">
      <c r="A366" t="n">
        <v>43</v>
      </c>
      <c r="B366" t="n">
        <v>90</v>
      </c>
      <c r="C366" t="inlineStr">
        <is>
          <t xml:space="preserve">CONCLUIDO	</t>
        </is>
      </c>
      <c r="D366" t="n">
        <v>8.6426</v>
      </c>
      <c r="E366" t="n">
        <v>11.57</v>
      </c>
      <c r="F366" t="n">
        <v>8.9</v>
      </c>
      <c r="G366" t="n">
        <v>76.3</v>
      </c>
      <c r="H366" t="n">
        <v>1.08</v>
      </c>
      <c r="I366" t="n">
        <v>7</v>
      </c>
      <c r="J366" t="n">
        <v>192.95</v>
      </c>
      <c r="K366" t="n">
        <v>52.44</v>
      </c>
      <c r="L366" t="n">
        <v>11.75</v>
      </c>
      <c r="M366" t="n">
        <v>5</v>
      </c>
      <c r="N366" t="n">
        <v>38.75</v>
      </c>
      <c r="O366" t="n">
        <v>24030.86</v>
      </c>
      <c r="P366" t="n">
        <v>93.15000000000001</v>
      </c>
      <c r="Q366" t="n">
        <v>446.27</v>
      </c>
      <c r="R366" t="n">
        <v>36.64</v>
      </c>
      <c r="S366" t="n">
        <v>28.73</v>
      </c>
      <c r="T366" t="n">
        <v>3289.36</v>
      </c>
      <c r="U366" t="n">
        <v>0.78</v>
      </c>
      <c r="V366" t="n">
        <v>0.92</v>
      </c>
      <c r="W366" t="n">
        <v>0.09</v>
      </c>
      <c r="X366" t="n">
        <v>0.18</v>
      </c>
      <c r="Y366" t="n">
        <v>1</v>
      </c>
      <c r="Z366" t="n">
        <v>10</v>
      </c>
    </row>
    <row r="367">
      <c r="A367" t="n">
        <v>44</v>
      </c>
      <c r="B367" t="n">
        <v>90</v>
      </c>
      <c r="C367" t="inlineStr">
        <is>
          <t xml:space="preserve">CONCLUIDO	</t>
        </is>
      </c>
      <c r="D367" t="n">
        <v>8.6478</v>
      </c>
      <c r="E367" t="n">
        <v>11.56</v>
      </c>
      <c r="F367" t="n">
        <v>8.890000000000001</v>
      </c>
      <c r="G367" t="n">
        <v>76.23999999999999</v>
      </c>
      <c r="H367" t="n">
        <v>1.1</v>
      </c>
      <c r="I367" t="n">
        <v>7</v>
      </c>
      <c r="J367" t="n">
        <v>193.33</v>
      </c>
      <c r="K367" t="n">
        <v>52.44</v>
      </c>
      <c r="L367" t="n">
        <v>12</v>
      </c>
      <c r="M367" t="n">
        <v>5</v>
      </c>
      <c r="N367" t="n">
        <v>38.89</v>
      </c>
      <c r="O367" t="n">
        <v>24078.33</v>
      </c>
      <c r="P367" t="n">
        <v>92.2</v>
      </c>
      <c r="Q367" t="n">
        <v>446.27</v>
      </c>
      <c r="R367" t="n">
        <v>36.35</v>
      </c>
      <c r="S367" t="n">
        <v>28.73</v>
      </c>
      <c r="T367" t="n">
        <v>3145.31</v>
      </c>
      <c r="U367" t="n">
        <v>0.79</v>
      </c>
      <c r="V367" t="n">
        <v>0.92</v>
      </c>
      <c r="W367" t="n">
        <v>0.09</v>
      </c>
      <c r="X367" t="n">
        <v>0.17</v>
      </c>
      <c r="Y367" t="n">
        <v>1</v>
      </c>
      <c r="Z367" t="n">
        <v>10</v>
      </c>
    </row>
    <row r="368">
      <c r="A368" t="n">
        <v>45</v>
      </c>
      <c r="B368" t="n">
        <v>90</v>
      </c>
      <c r="C368" t="inlineStr">
        <is>
          <t xml:space="preserve">CONCLUIDO	</t>
        </is>
      </c>
      <c r="D368" t="n">
        <v>8.659000000000001</v>
      </c>
      <c r="E368" t="n">
        <v>11.55</v>
      </c>
      <c r="F368" t="n">
        <v>8.880000000000001</v>
      </c>
      <c r="G368" t="n">
        <v>76.11</v>
      </c>
      <c r="H368" t="n">
        <v>1.12</v>
      </c>
      <c r="I368" t="n">
        <v>7</v>
      </c>
      <c r="J368" t="n">
        <v>193.72</v>
      </c>
      <c r="K368" t="n">
        <v>52.44</v>
      </c>
      <c r="L368" t="n">
        <v>12.25</v>
      </c>
      <c r="M368" t="n">
        <v>4</v>
      </c>
      <c r="N368" t="n">
        <v>39.02</v>
      </c>
      <c r="O368" t="n">
        <v>24125.85</v>
      </c>
      <c r="P368" t="n">
        <v>91.04000000000001</v>
      </c>
      <c r="Q368" t="n">
        <v>446.3</v>
      </c>
      <c r="R368" t="n">
        <v>35.65</v>
      </c>
      <c r="S368" t="n">
        <v>28.73</v>
      </c>
      <c r="T368" t="n">
        <v>2792.75</v>
      </c>
      <c r="U368" t="n">
        <v>0.8100000000000001</v>
      </c>
      <c r="V368" t="n">
        <v>0.92</v>
      </c>
      <c r="W368" t="n">
        <v>0.09</v>
      </c>
      <c r="X368" t="n">
        <v>0.16</v>
      </c>
      <c r="Y368" t="n">
        <v>1</v>
      </c>
      <c r="Z368" t="n">
        <v>10</v>
      </c>
    </row>
    <row r="369">
      <c r="A369" t="n">
        <v>46</v>
      </c>
      <c r="B369" t="n">
        <v>90</v>
      </c>
      <c r="C369" t="inlineStr">
        <is>
          <t xml:space="preserve">CONCLUIDO	</t>
        </is>
      </c>
      <c r="D369" t="n">
        <v>8.657999999999999</v>
      </c>
      <c r="E369" t="n">
        <v>11.55</v>
      </c>
      <c r="F369" t="n">
        <v>8.880000000000001</v>
      </c>
      <c r="G369" t="n">
        <v>76.12</v>
      </c>
      <c r="H369" t="n">
        <v>1.14</v>
      </c>
      <c r="I369" t="n">
        <v>7</v>
      </c>
      <c r="J369" t="n">
        <v>194.1</v>
      </c>
      <c r="K369" t="n">
        <v>52.44</v>
      </c>
      <c r="L369" t="n">
        <v>12.5</v>
      </c>
      <c r="M369" t="n">
        <v>3</v>
      </c>
      <c r="N369" t="n">
        <v>39.16</v>
      </c>
      <c r="O369" t="n">
        <v>24173.41</v>
      </c>
      <c r="P369" t="n">
        <v>91.17</v>
      </c>
      <c r="Q369" t="n">
        <v>446.27</v>
      </c>
      <c r="R369" t="n">
        <v>35.74</v>
      </c>
      <c r="S369" t="n">
        <v>28.73</v>
      </c>
      <c r="T369" t="n">
        <v>2841.86</v>
      </c>
      <c r="U369" t="n">
        <v>0.8</v>
      </c>
      <c r="V369" t="n">
        <v>0.92</v>
      </c>
      <c r="W369" t="n">
        <v>0.09</v>
      </c>
      <c r="X369" t="n">
        <v>0.16</v>
      </c>
      <c r="Y369" t="n">
        <v>1</v>
      </c>
      <c r="Z369" t="n">
        <v>10</v>
      </c>
    </row>
    <row r="370">
      <c r="A370" t="n">
        <v>47</v>
      </c>
      <c r="B370" t="n">
        <v>90</v>
      </c>
      <c r="C370" t="inlineStr">
        <is>
          <t xml:space="preserve">CONCLUIDO	</t>
        </is>
      </c>
      <c r="D370" t="n">
        <v>8.648</v>
      </c>
      <c r="E370" t="n">
        <v>11.56</v>
      </c>
      <c r="F370" t="n">
        <v>8.890000000000001</v>
      </c>
      <c r="G370" t="n">
        <v>76.23</v>
      </c>
      <c r="H370" t="n">
        <v>1.16</v>
      </c>
      <c r="I370" t="n">
        <v>7</v>
      </c>
      <c r="J370" t="n">
        <v>194.49</v>
      </c>
      <c r="K370" t="n">
        <v>52.44</v>
      </c>
      <c r="L370" t="n">
        <v>12.75</v>
      </c>
      <c r="M370" t="n">
        <v>2</v>
      </c>
      <c r="N370" t="n">
        <v>39.3</v>
      </c>
      <c r="O370" t="n">
        <v>24221.02</v>
      </c>
      <c r="P370" t="n">
        <v>90.67</v>
      </c>
      <c r="Q370" t="n">
        <v>446.27</v>
      </c>
      <c r="R370" t="n">
        <v>36.14</v>
      </c>
      <c r="S370" t="n">
        <v>28.73</v>
      </c>
      <c r="T370" t="n">
        <v>3038.14</v>
      </c>
      <c r="U370" t="n">
        <v>0.8</v>
      </c>
      <c r="V370" t="n">
        <v>0.92</v>
      </c>
      <c r="W370" t="n">
        <v>0.1</v>
      </c>
      <c r="X370" t="n">
        <v>0.17</v>
      </c>
      <c r="Y370" t="n">
        <v>1</v>
      </c>
      <c r="Z370" t="n">
        <v>10</v>
      </c>
    </row>
    <row r="371">
      <c r="A371" t="n">
        <v>48</v>
      </c>
      <c r="B371" t="n">
        <v>90</v>
      </c>
      <c r="C371" t="inlineStr">
        <is>
          <t xml:space="preserve">CONCLUIDO	</t>
        </is>
      </c>
      <c r="D371" t="n">
        <v>8.666600000000001</v>
      </c>
      <c r="E371" t="n">
        <v>11.54</v>
      </c>
      <c r="F371" t="n">
        <v>8.869999999999999</v>
      </c>
      <c r="G371" t="n">
        <v>76.02</v>
      </c>
      <c r="H371" t="n">
        <v>1.18</v>
      </c>
      <c r="I371" t="n">
        <v>7</v>
      </c>
      <c r="J371" t="n">
        <v>194.88</v>
      </c>
      <c r="K371" t="n">
        <v>52.44</v>
      </c>
      <c r="L371" t="n">
        <v>13</v>
      </c>
      <c r="M371" t="n">
        <v>2</v>
      </c>
      <c r="N371" t="n">
        <v>39.43</v>
      </c>
      <c r="O371" t="n">
        <v>24268.67</v>
      </c>
      <c r="P371" t="n">
        <v>89.61</v>
      </c>
      <c r="Q371" t="n">
        <v>446.27</v>
      </c>
      <c r="R371" t="n">
        <v>35.19</v>
      </c>
      <c r="S371" t="n">
        <v>28.73</v>
      </c>
      <c r="T371" t="n">
        <v>2565.12</v>
      </c>
      <c r="U371" t="n">
        <v>0.82</v>
      </c>
      <c r="V371" t="n">
        <v>0.92</v>
      </c>
      <c r="W371" t="n">
        <v>0.1</v>
      </c>
      <c r="X371" t="n">
        <v>0.15</v>
      </c>
      <c r="Y371" t="n">
        <v>1</v>
      </c>
      <c r="Z371" t="n">
        <v>10</v>
      </c>
    </row>
    <row r="372">
      <c r="A372" t="n">
        <v>49</v>
      </c>
      <c r="B372" t="n">
        <v>90</v>
      </c>
      <c r="C372" t="inlineStr">
        <is>
          <t xml:space="preserve">CONCLUIDO	</t>
        </is>
      </c>
      <c r="D372" t="n">
        <v>8.726000000000001</v>
      </c>
      <c r="E372" t="n">
        <v>11.46</v>
      </c>
      <c r="F372" t="n">
        <v>8.83</v>
      </c>
      <c r="G372" t="n">
        <v>88.26000000000001</v>
      </c>
      <c r="H372" t="n">
        <v>1.2</v>
      </c>
      <c r="I372" t="n">
        <v>6</v>
      </c>
      <c r="J372" t="n">
        <v>195.26</v>
      </c>
      <c r="K372" t="n">
        <v>52.44</v>
      </c>
      <c r="L372" t="n">
        <v>13.25</v>
      </c>
      <c r="M372" t="n">
        <v>1</v>
      </c>
      <c r="N372" t="n">
        <v>39.57</v>
      </c>
      <c r="O372" t="n">
        <v>24316.37</v>
      </c>
      <c r="P372" t="n">
        <v>88.89</v>
      </c>
      <c r="Q372" t="n">
        <v>446.27</v>
      </c>
      <c r="R372" t="n">
        <v>33.83</v>
      </c>
      <c r="S372" t="n">
        <v>28.73</v>
      </c>
      <c r="T372" t="n">
        <v>1887.72</v>
      </c>
      <c r="U372" t="n">
        <v>0.85</v>
      </c>
      <c r="V372" t="n">
        <v>0.92</v>
      </c>
      <c r="W372" t="n">
        <v>0.09</v>
      </c>
      <c r="X372" t="n">
        <v>0.11</v>
      </c>
      <c r="Y372" t="n">
        <v>1</v>
      </c>
      <c r="Z372" t="n">
        <v>10</v>
      </c>
    </row>
    <row r="373">
      <c r="A373" t="n">
        <v>50</v>
      </c>
      <c r="B373" t="n">
        <v>90</v>
      </c>
      <c r="C373" t="inlineStr">
        <is>
          <t xml:space="preserve">CONCLUIDO	</t>
        </is>
      </c>
      <c r="D373" t="n">
        <v>8.7226</v>
      </c>
      <c r="E373" t="n">
        <v>11.46</v>
      </c>
      <c r="F373" t="n">
        <v>8.83</v>
      </c>
      <c r="G373" t="n">
        <v>88.31</v>
      </c>
      <c r="H373" t="n">
        <v>1.22</v>
      </c>
      <c r="I373" t="n">
        <v>6</v>
      </c>
      <c r="J373" t="n">
        <v>195.65</v>
      </c>
      <c r="K373" t="n">
        <v>52.44</v>
      </c>
      <c r="L373" t="n">
        <v>13.5</v>
      </c>
      <c r="M373" t="n">
        <v>1</v>
      </c>
      <c r="N373" t="n">
        <v>39.71</v>
      </c>
      <c r="O373" t="n">
        <v>24364.12</v>
      </c>
      <c r="P373" t="n">
        <v>89.16</v>
      </c>
      <c r="Q373" t="n">
        <v>446.27</v>
      </c>
      <c r="R373" t="n">
        <v>34</v>
      </c>
      <c r="S373" t="n">
        <v>28.73</v>
      </c>
      <c r="T373" t="n">
        <v>1974.65</v>
      </c>
      <c r="U373" t="n">
        <v>0.85</v>
      </c>
      <c r="V373" t="n">
        <v>0.92</v>
      </c>
      <c r="W373" t="n">
        <v>0.09</v>
      </c>
      <c r="X373" t="n">
        <v>0.11</v>
      </c>
      <c r="Y373" t="n">
        <v>1</v>
      </c>
      <c r="Z373" t="n">
        <v>10</v>
      </c>
    </row>
    <row r="374">
      <c r="A374" t="n">
        <v>51</v>
      </c>
      <c r="B374" t="n">
        <v>90</v>
      </c>
      <c r="C374" t="inlineStr">
        <is>
          <t xml:space="preserve">CONCLUIDO	</t>
        </is>
      </c>
      <c r="D374" t="n">
        <v>8.7218</v>
      </c>
      <c r="E374" t="n">
        <v>11.47</v>
      </c>
      <c r="F374" t="n">
        <v>8.83</v>
      </c>
      <c r="G374" t="n">
        <v>88.31999999999999</v>
      </c>
      <c r="H374" t="n">
        <v>1.25</v>
      </c>
      <c r="I374" t="n">
        <v>6</v>
      </c>
      <c r="J374" t="n">
        <v>196.04</v>
      </c>
      <c r="K374" t="n">
        <v>52.44</v>
      </c>
      <c r="L374" t="n">
        <v>13.75</v>
      </c>
      <c r="M374" t="n">
        <v>0</v>
      </c>
      <c r="N374" t="n">
        <v>39.84</v>
      </c>
      <c r="O374" t="n">
        <v>24411.91</v>
      </c>
      <c r="P374" t="n">
        <v>89.34</v>
      </c>
      <c r="Q374" t="n">
        <v>446.27</v>
      </c>
      <c r="R374" t="n">
        <v>34.01</v>
      </c>
      <c r="S374" t="n">
        <v>28.73</v>
      </c>
      <c r="T374" t="n">
        <v>1982.46</v>
      </c>
      <c r="U374" t="n">
        <v>0.84</v>
      </c>
      <c r="V374" t="n">
        <v>0.92</v>
      </c>
      <c r="W374" t="n">
        <v>0.09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110</v>
      </c>
      <c r="C375" t="inlineStr">
        <is>
          <t xml:space="preserve">CONCLUIDO	</t>
        </is>
      </c>
      <c r="D375" t="n">
        <v>4.6993</v>
      </c>
      <c r="E375" t="n">
        <v>21.28</v>
      </c>
      <c r="F375" t="n">
        <v>12.84</v>
      </c>
      <c r="G375" t="n">
        <v>5.58</v>
      </c>
      <c r="H375" t="n">
        <v>0.08</v>
      </c>
      <c r="I375" t="n">
        <v>138</v>
      </c>
      <c r="J375" t="n">
        <v>213.37</v>
      </c>
      <c r="K375" t="n">
        <v>56.13</v>
      </c>
      <c r="L375" t="n">
        <v>1</v>
      </c>
      <c r="M375" t="n">
        <v>136</v>
      </c>
      <c r="N375" t="n">
        <v>46.25</v>
      </c>
      <c r="O375" t="n">
        <v>26550.29</v>
      </c>
      <c r="P375" t="n">
        <v>188.47</v>
      </c>
      <c r="Q375" t="n">
        <v>446.45</v>
      </c>
      <c r="R375" t="n">
        <v>165.55</v>
      </c>
      <c r="S375" t="n">
        <v>28.73</v>
      </c>
      <c r="T375" t="n">
        <v>67087.77</v>
      </c>
      <c r="U375" t="n">
        <v>0.17</v>
      </c>
      <c r="V375" t="n">
        <v>0.63</v>
      </c>
      <c r="W375" t="n">
        <v>0.3</v>
      </c>
      <c r="X375" t="n">
        <v>4.12</v>
      </c>
      <c r="Y375" t="n">
        <v>1</v>
      </c>
      <c r="Z375" t="n">
        <v>10</v>
      </c>
    </row>
    <row r="376">
      <c r="A376" t="n">
        <v>1</v>
      </c>
      <c r="B376" t="n">
        <v>110</v>
      </c>
      <c r="C376" t="inlineStr">
        <is>
          <t xml:space="preserve">CONCLUIDO	</t>
        </is>
      </c>
      <c r="D376" t="n">
        <v>5.4358</v>
      </c>
      <c r="E376" t="n">
        <v>18.4</v>
      </c>
      <c r="F376" t="n">
        <v>11.6</v>
      </c>
      <c r="G376" t="n">
        <v>7.03</v>
      </c>
      <c r="H376" t="n">
        <v>0.1</v>
      </c>
      <c r="I376" t="n">
        <v>99</v>
      </c>
      <c r="J376" t="n">
        <v>213.78</v>
      </c>
      <c r="K376" t="n">
        <v>56.13</v>
      </c>
      <c r="L376" t="n">
        <v>1.25</v>
      </c>
      <c r="M376" t="n">
        <v>97</v>
      </c>
      <c r="N376" t="n">
        <v>46.4</v>
      </c>
      <c r="O376" t="n">
        <v>26600.32</v>
      </c>
      <c r="P376" t="n">
        <v>169.74</v>
      </c>
      <c r="Q376" t="n">
        <v>446.36</v>
      </c>
      <c r="R376" t="n">
        <v>124.8</v>
      </c>
      <c r="S376" t="n">
        <v>28.73</v>
      </c>
      <c r="T376" t="n">
        <v>46908.94</v>
      </c>
      <c r="U376" t="n">
        <v>0.23</v>
      </c>
      <c r="V376" t="n">
        <v>0.7</v>
      </c>
      <c r="W376" t="n">
        <v>0.24</v>
      </c>
      <c r="X376" t="n">
        <v>2.88</v>
      </c>
      <c r="Y376" t="n">
        <v>1</v>
      </c>
      <c r="Z376" t="n">
        <v>10</v>
      </c>
    </row>
    <row r="377">
      <c r="A377" t="n">
        <v>2</v>
      </c>
      <c r="B377" t="n">
        <v>110</v>
      </c>
      <c r="C377" t="inlineStr">
        <is>
          <t xml:space="preserve">CONCLUIDO	</t>
        </is>
      </c>
      <c r="D377" t="n">
        <v>5.9278</v>
      </c>
      <c r="E377" t="n">
        <v>16.87</v>
      </c>
      <c r="F377" t="n">
        <v>10.96</v>
      </c>
      <c r="G377" t="n">
        <v>8.43</v>
      </c>
      <c r="H377" t="n">
        <v>0.12</v>
      </c>
      <c r="I377" t="n">
        <v>78</v>
      </c>
      <c r="J377" t="n">
        <v>214.19</v>
      </c>
      <c r="K377" t="n">
        <v>56.13</v>
      </c>
      <c r="L377" t="n">
        <v>1.5</v>
      </c>
      <c r="M377" t="n">
        <v>76</v>
      </c>
      <c r="N377" t="n">
        <v>46.56</v>
      </c>
      <c r="O377" t="n">
        <v>26650.41</v>
      </c>
      <c r="P377" t="n">
        <v>159.9</v>
      </c>
      <c r="Q377" t="n">
        <v>446.29</v>
      </c>
      <c r="R377" t="n">
        <v>104.02</v>
      </c>
      <c r="S377" t="n">
        <v>28.73</v>
      </c>
      <c r="T377" t="n">
        <v>36624.3</v>
      </c>
      <c r="U377" t="n">
        <v>0.28</v>
      </c>
      <c r="V377" t="n">
        <v>0.74</v>
      </c>
      <c r="W377" t="n">
        <v>0.2</v>
      </c>
      <c r="X377" t="n">
        <v>2.24</v>
      </c>
      <c r="Y377" t="n">
        <v>1</v>
      </c>
      <c r="Z377" t="n">
        <v>10</v>
      </c>
    </row>
    <row r="378">
      <c r="A378" t="n">
        <v>3</v>
      </c>
      <c r="B378" t="n">
        <v>110</v>
      </c>
      <c r="C378" t="inlineStr">
        <is>
          <t xml:space="preserve">CONCLUIDO	</t>
        </is>
      </c>
      <c r="D378" t="n">
        <v>6.2755</v>
      </c>
      <c r="E378" t="n">
        <v>15.94</v>
      </c>
      <c r="F378" t="n">
        <v>10.58</v>
      </c>
      <c r="G378" t="n">
        <v>9.76</v>
      </c>
      <c r="H378" t="n">
        <v>0.14</v>
      </c>
      <c r="I378" t="n">
        <v>65</v>
      </c>
      <c r="J378" t="n">
        <v>214.59</v>
      </c>
      <c r="K378" t="n">
        <v>56.13</v>
      </c>
      <c r="L378" t="n">
        <v>1.75</v>
      </c>
      <c r="M378" t="n">
        <v>63</v>
      </c>
      <c r="N378" t="n">
        <v>46.72</v>
      </c>
      <c r="O378" t="n">
        <v>26700.55</v>
      </c>
      <c r="P378" t="n">
        <v>153.86</v>
      </c>
      <c r="Q378" t="n">
        <v>446.3</v>
      </c>
      <c r="R378" t="n">
        <v>91.39</v>
      </c>
      <c r="S378" t="n">
        <v>28.73</v>
      </c>
      <c r="T378" t="n">
        <v>30376.49</v>
      </c>
      <c r="U378" t="n">
        <v>0.31</v>
      </c>
      <c r="V378" t="n">
        <v>0.77</v>
      </c>
      <c r="W378" t="n">
        <v>0.18</v>
      </c>
      <c r="X378" t="n">
        <v>1.86</v>
      </c>
      <c r="Y378" t="n">
        <v>1</v>
      </c>
      <c r="Z378" t="n">
        <v>10</v>
      </c>
    </row>
    <row r="379">
      <c r="A379" t="n">
        <v>4</v>
      </c>
      <c r="B379" t="n">
        <v>110</v>
      </c>
      <c r="C379" t="inlineStr">
        <is>
          <t xml:space="preserve">CONCLUIDO	</t>
        </is>
      </c>
      <c r="D379" t="n">
        <v>6.5728</v>
      </c>
      <c r="E379" t="n">
        <v>15.21</v>
      </c>
      <c r="F379" t="n">
        <v>10.28</v>
      </c>
      <c r="G379" t="n">
        <v>11.21</v>
      </c>
      <c r="H379" t="n">
        <v>0.17</v>
      </c>
      <c r="I379" t="n">
        <v>55</v>
      </c>
      <c r="J379" t="n">
        <v>215</v>
      </c>
      <c r="K379" t="n">
        <v>56.13</v>
      </c>
      <c r="L379" t="n">
        <v>2</v>
      </c>
      <c r="M379" t="n">
        <v>53</v>
      </c>
      <c r="N379" t="n">
        <v>46.87</v>
      </c>
      <c r="O379" t="n">
        <v>26750.75</v>
      </c>
      <c r="P379" t="n">
        <v>149.12</v>
      </c>
      <c r="Q379" t="n">
        <v>446.34</v>
      </c>
      <c r="R379" t="n">
        <v>81.45</v>
      </c>
      <c r="S379" t="n">
        <v>28.73</v>
      </c>
      <c r="T379" t="n">
        <v>25454.8</v>
      </c>
      <c r="U379" t="n">
        <v>0.35</v>
      </c>
      <c r="V379" t="n">
        <v>0.79</v>
      </c>
      <c r="W379" t="n">
        <v>0.17</v>
      </c>
      <c r="X379" t="n">
        <v>1.56</v>
      </c>
      <c r="Y379" t="n">
        <v>1</v>
      </c>
      <c r="Z379" t="n">
        <v>10</v>
      </c>
    </row>
    <row r="380">
      <c r="A380" t="n">
        <v>5</v>
      </c>
      <c r="B380" t="n">
        <v>110</v>
      </c>
      <c r="C380" t="inlineStr">
        <is>
          <t xml:space="preserve">CONCLUIDO	</t>
        </is>
      </c>
      <c r="D380" t="n">
        <v>6.7995</v>
      </c>
      <c r="E380" t="n">
        <v>14.71</v>
      </c>
      <c r="F380" t="n">
        <v>10.07</v>
      </c>
      <c r="G380" t="n">
        <v>12.58</v>
      </c>
      <c r="H380" t="n">
        <v>0.19</v>
      </c>
      <c r="I380" t="n">
        <v>48</v>
      </c>
      <c r="J380" t="n">
        <v>215.41</v>
      </c>
      <c r="K380" t="n">
        <v>56.13</v>
      </c>
      <c r="L380" t="n">
        <v>2.25</v>
      </c>
      <c r="M380" t="n">
        <v>46</v>
      </c>
      <c r="N380" t="n">
        <v>47.03</v>
      </c>
      <c r="O380" t="n">
        <v>26801</v>
      </c>
      <c r="P380" t="n">
        <v>145.61</v>
      </c>
      <c r="Q380" t="n">
        <v>446.34</v>
      </c>
      <c r="R380" t="n">
        <v>74.45</v>
      </c>
      <c r="S380" t="n">
        <v>28.73</v>
      </c>
      <c r="T380" t="n">
        <v>21988.44</v>
      </c>
      <c r="U380" t="n">
        <v>0.39</v>
      </c>
      <c r="V380" t="n">
        <v>0.8100000000000001</v>
      </c>
      <c r="W380" t="n">
        <v>0.16</v>
      </c>
      <c r="X380" t="n">
        <v>1.35</v>
      </c>
      <c r="Y380" t="n">
        <v>1</v>
      </c>
      <c r="Z380" t="n">
        <v>10</v>
      </c>
    </row>
    <row r="381">
      <c r="A381" t="n">
        <v>6</v>
      </c>
      <c r="B381" t="n">
        <v>110</v>
      </c>
      <c r="C381" t="inlineStr">
        <is>
          <t xml:space="preserve">CONCLUIDO	</t>
        </is>
      </c>
      <c r="D381" t="n">
        <v>7.0068</v>
      </c>
      <c r="E381" t="n">
        <v>14.27</v>
      </c>
      <c r="F381" t="n">
        <v>9.890000000000001</v>
      </c>
      <c r="G381" t="n">
        <v>14.12</v>
      </c>
      <c r="H381" t="n">
        <v>0.21</v>
      </c>
      <c r="I381" t="n">
        <v>42</v>
      </c>
      <c r="J381" t="n">
        <v>215.82</v>
      </c>
      <c r="K381" t="n">
        <v>56.13</v>
      </c>
      <c r="L381" t="n">
        <v>2.5</v>
      </c>
      <c r="M381" t="n">
        <v>40</v>
      </c>
      <c r="N381" t="n">
        <v>47.19</v>
      </c>
      <c r="O381" t="n">
        <v>26851.31</v>
      </c>
      <c r="P381" t="n">
        <v>142.54</v>
      </c>
      <c r="Q381" t="n">
        <v>446.29</v>
      </c>
      <c r="R381" t="n">
        <v>68.70999999999999</v>
      </c>
      <c r="S381" t="n">
        <v>28.73</v>
      </c>
      <c r="T381" t="n">
        <v>19148.04</v>
      </c>
      <c r="U381" t="n">
        <v>0.42</v>
      </c>
      <c r="V381" t="n">
        <v>0.82</v>
      </c>
      <c r="W381" t="n">
        <v>0.14</v>
      </c>
      <c r="X381" t="n">
        <v>1.16</v>
      </c>
      <c r="Y381" t="n">
        <v>1</v>
      </c>
      <c r="Z381" t="n">
        <v>10</v>
      </c>
    </row>
    <row r="382">
      <c r="A382" t="n">
        <v>7</v>
      </c>
      <c r="B382" t="n">
        <v>110</v>
      </c>
      <c r="C382" t="inlineStr">
        <is>
          <t xml:space="preserve">CONCLUIDO	</t>
        </is>
      </c>
      <c r="D382" t="n">
        <v>7.1502</v>
      </c>
      <c r="E382" t="n">
        <v>13.99</v>
      </c>
      <c r="F382" t="n">
        <v>9.77</v>
      </c>
      <c r="G382" t="n">
        <v>15.42</v>
      </c>
      <c r="H382" t="n">
        <v>0.23</v>
      </c>
      <c r="I382" t="n">
        <v>38</v>
      </c>
      <c r="J382" t="n">
        <v>216.22</v>
      </c>
      <c r="K382" t="n">
        <v>56.13</v>
      </c>
      <c r="L382" t="n">
        <v>2.75</v>
      </c>
      <c r="M382" t="n">
        <v>36</v>
      </c>
      <c r="N382" t="n">
        <v>47.35</v>
      </c>
      <c r="O382" t="n">
        <v>26901.66</v>
      </c>
      <c r="P382" t="n">
        <v>140.51</v>
      </c>
      <c r="Q382" t="n">
        <v>446.28</v>
      </c>
      <c r="R382" t="n">
        <v>64.72</v>
      </c>
      <c r="S382" t="n">
        <v>28.73</v>
      </c>
      <c r="T382" t="n">
        <v>17177.39</v>
      </c>
      <c r="U382" t="n">
        <v>0.44</v>
      </c>
      <c r="V382" t="n">
        <v>0.83</v>
      </c>
      <c r="W382" t="n">
        <v>0.14</v>
      </c>
      <c r="X382" t="n">
        <v>1.05</v>
      </c>
      <c r="Y382" t="n">
        <v>1</v>
      </c>
      <c r="Z382" t="n">
        <v>10</v>
      </c>
    </row>
    <row r="383">
      <c r="A383" t="n">
        <v>8</v>
      </c>
      <c r="B383" t="n">
        <v>110</v>
      </c>
      <c r="C383" t="inlineStr">
        <is>
          <t xml:space="preserve">CONCLUIDO	</t>
        </is>
      </c>
      <c r="D383" t="n">
        <v>7.261</v>
      </c>
      <c r="E383" t="n">
        <v>13.77</v>
      </c>
      <c r="F383" t="n">
        <v>9.68</v>
      </c>
      <c r="G383" t="n">
        <v>16.6</v>
      </c>
      <c r="H383" t="n">
        <v>0.25</v>
      </c>
      <c r="I383" t="n">
        <v>35</v>
      </c>
      <c r="J383" t="n">
        <v>216.63</v>
      </c>
      <c r="K383" t="n">
        <v>56.13</v>
      </c>
      <c r="L383" t="n">
        <v>3</v>
      </c>
      <c r="M383" t="n">
        <v>33</v>
      </c>
      <c r="N383" t="n">
        <v>47.51</v>
      </c>
      <c r="O383" t="n">
        <v>26952.08</v>
      </c>
      <c r="P383" t="n">
        <v>138.76</v>
      </c>
      <c r="Q383" t="n">
        <v>446.3</v>
      </c>
      <c r="R383" t="n">
        <v>61.91</v>
      </c>
      <c r="S383" t="n">
        <v>28.73</v>
      </c>
      <c r="T383" t="n">
        <v>15786.58</v>
      </c>
      <c r="U383" t="n">
        <v>0.46</v>
      </c>
      <c r="V383" t="n">
        <v>0.84</v>
      </c>
      <c r="W383" t="n">
        <v>0.14</v>
      </c>
      <c r="X383" t="n">
        <v>0.96</v>
      </c>
      <c r="Y383" t="n">
        <v>1</v>
      </c>
      <c r="Z383" t="n">
        <v>10</v>
      </c>
    </row>
    <row r="384">
      <c r="A384" t="n">
        <v>9</v>
      </c>
      <c r="B384" t="n">
        <v>110</v>
      </c>
      <c r="C384" t="inlineStr">
        <is>
          <t xml:space="preserve">CONCLUIDO	</t>
        </is>
      </c>
      <c r="D384" t="n">
        <v>7.3796</v>
      </c>
      <c r="E384" t="n">
        <v>13.55</v>
      </c>
      <c r="F384" t="n">
        <v>9.59</v>
      </c>
      <c r="G384" t="n">
        <v>17.98</v>
      </c>
      <c r="H384" t="n">
        <v>0.27</v>
      </c>
      <c r="I384" t="n">
        <v>32</v>
      </c>
      <c r="J384" t="n">
        <v>217.04</v>
      </c>
      <c r="K384" t="n">
        <v>56.13</v>
      </c>
      <c r="L384" t="n">
        <v>3.25</v>
      </c>
      <c r="M384" t="n">
        <v>30</v>
      </c>
      <c r="N384" t="n">
        <v>47.66</v>
      </c>
      <c r="O384" t="n">
        <v>27002.55</v>
      </c>
      <c r="P384" t="n">
        <v>137.09</v>
      </c>
      <c r="Q384" t="n">
        <v>446.29</v>
      </c>
      <c r="R384" t="n">
        <v>58.79</v>
      </c>
      <c r="S384" t="n">
        <v>28.73</v>
      </c>
      <c r="T384" t="n">
        <v>14239.84</v>
      </c>
      <c r="U384" t="n">
        <v>0.49</v>
      </c>
      <c r="V384" t="n">
        <v>0.85</v>
      </c>
      <c r="W384" t="n">
        <v>0.13</v>
      </c>
      <c r="X384" t="n">
        <v>0.87</v>
      </c>
      <c r="Y384" t="n">
        <v>1</v>
      </c>
      <c r="Z384" t="n">
        <v>10</v>
      </c>
    </row>
    <row r="385">
      <c r="A385" t="n">
        <v>10</v>
      </c>
      <c r="B385" t="n">
        <v>110</v>
      </c>
      <c r="C385" t="inlineStr">
        <is>
          <t xml:space="preserve">CONCLUIDO	</t>
        </is>
      </c>
      <c r="D385" t="n">
        <v>7.5152</v>
      </c>
      <c r="E385" t="n">
        <v>13.31</v>
      </c>
      <c r="F385" t="n">
        <v>9.470000000000001</v>
      </c>
      <c r="G385" t="n">
        <v>19.59</v>
      </c>
      <c r="H385" t="n">
        <v>0.29</v>
      </c>
      <c r="I385" t="n">
        <v>29</v>
      </c>
      <c r="J385" t="n">
        <v>217.45</v>
      </c>
      <c r="K385" t="n">
        <v>56.13</v>
      </c>
      <c r="L385" t="n">
        <v>3.5</v>
      </c>
      <c r="M385" t="n">
        <v>27</v>
      </c>
      <c r="N385" t="n">
        <v>47.82</v>
      </c>
      <c r="O385" t="n">
        <v>27053.07</v>
      </c>
      <c r="P385" t="n">
        <v>135.07</v>
      </c>
      <c r="Q385" t="n">
        <v>446.27</v>
      </c>
      <c r="R385" t="n">
        <v>54.78</v>
      </c>
      <c r="S385" t="n">
        <v>28.73</v>
      </c>
      <c r="T385" t="n">
        <v>12249.37</v>
      </c>
      <c r="U385" t="n">
        <v>0.52</v>
      </c>
      <c r="V385" t="n">
        <v>0.86</v>
      </c>
      <c r="W385" t="n">
        <v>0.13</v>
      </c>
      <c r="X385" t="n">
        <v>0.75</v>
      </c>
      <c r="Y385" t="n">
        <v>1</v>
      </c>
      <c r="Z385" t="n">
        <v>10</v>
      </c>
    </row>
    <row r="386">
      <c r="A386" t="n">
        <v>11</v>
      </c>
      <c r="B386" t="n">
        <v>110</v>
      </c>
      <c r="C386" t="inlineStr">
        <is>
          <t xml:space="preserve">CONCLUIDO	</t>
        </is>
      </c>
      <c r="D386" t="n">
        <v>7.6513</v>
      </c>
      <c r="E386" t="n">
        <v>13.07</v>
      </c>
      <c r="F386" t="n">
        <v>9.32</v>
      </c>
      <c r="G386" t="n">
        <v>20.7</v>
      </c>
      <c r="H386" t="n">
        <v>0.31</v>
      </c>
      <c r="I386" t="n">
        <v>27</v>
      </c>
      <c r="J386" t="n">
        <v>217.86</v>
      </c>
      <c r="K386" t="n">
        <v>56.13</v>
      </c>
      <c r="L386" t="n">
        <v>3.75</v>
      </c>
      <c r="M386" t="n">
        <v>25</v>
      </c>
      <c r="N386" t="n">
        <v>47.98</v>
      </c>
      <c r="O386" t="n">
        <v>27103.65</v>
      </c>
      <c r="P386" t="n">
        <v>132.32</v>
      </c>
      <c r="Q386" t="n">
        <v>446.28</v>
      </c>
      <c r="R386" t="n">
        <v>50</v>
      </c>
      <c r="S386" t="n">
        <v>28.73</v>
      </c>
      <c r="T386" t="n">
        <v>9870.129999999999</v>
      </c>
      <c r="U386" t="n">
        <v>0.57</v>
      </c>
      <c r="V386" t="n">
        <v>0.87</v>
      </c>
      <c r="W386" t="n">
        <v>0.11</v>
      </c>
      <c r="X386" t="n">
        <v>0.6</v>
      </c>
      <c r="Y386" t="n">
        <v>1</v>
      </c>
      <c r="Z386" t="n">
        <v>10</v>
      </c>
    </row>
    <row r="387">
      <c r="A387" t="n">
        <v>12</v>
      </c>
      <c r="B387" t="n">
        <v>110</v>
      </c>
      <c r="C387" t="inlineStr">
        <is>
          <t xml:space="preserve">CONCLUIDO	</t>
        </is>
      </c>
      <c r="D387" t="n">
        <v>7.5196</v>
      </c>
      <c r="E387" t="n">
        <v>13.3</v>
      </c>
      <c r="F387" t="n">
        <v>9.59</v>
      </c>
      <c r="G387" t="n">
        <v>22.13</v>
      </c>
      <c r="H387" t="n">
        <v>0.33</v>
      </c>
      <c r="I387" t="n">
        <v>26</v>
      </c>
      <c r="J387" t="n">
        <v>218.27</v>
      </c>
      <c r="K387" t="n">
        <v>56.13</v>
      </c>
      <c r="L387" t="n">
        <v>4</v>
      </c>
      <c r="M387" t="n">
        <v>24</v>
      </c>
      <c r="N387" t="n">
        <v>48.15</v>
      </c>
      <c r="O387" t="n">
        <v>27154.29</v>
      </c>
      <c r="P387" t="n">
        <v>136.03</v>
      </c>
      <c r="Q387" t="n">
        <v>446.36</v>
      </c>
      <c r="R387" t="n">
        <v>59.21</v>
      </c>
      <c r="S387" t="n">
        <v>28.73</v>
      </c>
      <c r="T387" t="n">
        <v>14481.38</v>
      </c>
      <c r="U387" t="n">
        <v>0.49</v>
      </c>
      <c r="V387" t="n">
        <v>0.85</v>
      </c>
      <c r="W387" t="n">
        <v>0.13</v>
      </c>
      <c r="X387" t="n">
        <v>0.87</v>
      </c>
      <c r="Y387" t="n">
        <v>1</v>
      </c>
      <c r="Z387" t="n">
        <v>10</v>
      </c>
    </row>
    <row r="388">
      <c r="A388" t="n">
        <v>13</v>
      </c>
      <c r="B388" t="n">
        <v>110</v>
      </c>
      <c r="C388" t="inlineStr">
        <is>
          <t xml:space="preserve">CONCLUIDO	</t>
        </is>
      </c>
      <c r="D388" t="n">
        <v>7.6658</v>
      </c>
      <c r="E388" t="n">
        <v>13.04</v>
      </c>
      <c r="F388" t="n">
        <v>9.42</v>
      </c>
      <c r="G388" t="n">
        <v>23.55</v>
      </c>
      <c r="H388" t="n">
        <v>0.35</v>
      </c>
      <c r="I388" t="n">
        <v>24</v>
      </c>
      <c r="J388" t="n">
        <v>218.68</v>
      </c>
      <c r="K388" t="n">
        <v>56.13</v>
      </c>
      <c r="L388" t="n">
        <v>4.25</v>
      </c>
      <c r="M388" t="n">
        <v>22</v>
      </c>
      <c r="N388" t="n">
        <v>48.31</v>
      </c>
      <c r="O388" t="n">
        <v>27204.98</v>
      </c>
      <c r="P388" t="n">
        <v>133.35</v>
      </c>
      <c r="Q388" t="n">
        <v>446.31</v>
      </c>
      <c r="R388" t="n">
        <v>53.58</v>
      </c>
      <c r="S388" t="n">
        <v>28.73</v>
      </c>
      <c r="T388" t="n">
        <v>11673.84</v>
      </c>
      <c r="U388" t="n">
        <v>0.54</v>
      </c>
      <c r="V388" t="n">
        <v>0.86</v>
      </c>
      <c r="W388" t="n">
        <v>0.12</v>
      </c>
      <c r="X388" t="n">
        <v>0.7</v>
      </c>
      <c r="Y388" t="n">
        <v>1</v>
      </c>
      <c r="Z388" t="n">
        <v>10</v>
      </c>
    </row>
    <row r="389">
      <c r="A389" t="n">
        <v>14</v>
      </c>
      <c r="B389" t="n">
        <v>110</v>
      </c>
      <c r="C389" t="inlineStr">
        <is>
          <t xml:space="preserve">CONCLUIDO	</t>
        </is>
      </c>
      <c r="D389" t="n">
        <v>7.7651</v>
      </c>
      <c r="E389" t="n">
        <v>12.88</v>
      </c>
      <c r="F389" t="n">
        <v>9.34</v>
      </c>
      <c r="G389" t="n">
        <v>25.46</v>
      </c>
      <c r="H389" t="n">
        <v>0.36</v>
      </c>
      <c r="I389" t="n">
        <v>22</v>
      </c>
      <c r="J389" t="n">
        <v>219.09</v>
      </c>
      <c r="K389" t="n">
        <v>56.13</v>
      </c>
      <c r="L389" t="n">
        <v>4.5</v>
      </c>
      <c r="M389" t="n">
        <v>20</v>
      </c>
      <c r="N389" t="n">
        <v>48.47</v>
      </c>
      <c r="O389" t="n">
        <v>27255.72</v>
      </c>
      <c r="P389" t="n">
        <v>131.64</v>
      </c>
      <c r="Q389" t="n">
        <v>446.28</v>
      </c>
      <c r="R389" t="n">
        <v>50.63</v>
      </c>
      <c r="S389" t="n">
        <v>28.73</v>
      </c>
      <c r="T389" t="n">
        <v>10209.32</v>
      </c>
      <c r="U389" t="n">
        <v>0.57</v>
      </c>
      <c r="V389" t="n">
        <v>0.87</v>
      </c>
      <c r="W389" t="n">
        <v>0.12</v>
      </c>
      <c r="X389" t="n">
        <v>0.62</v>
      </c>
      <c r="Y389" t="n">
        <v>1</v>
      </c>
      <c r="Z389" t="n">
        <v>10</v>
      </c>
    </row>
    <row r="390">
      <c r="A390" t="n">
        <v>15</v>
      </c>
      <c r="B390" t="n">
        <v>110</v>
      </c>
      <c r="C390" t="inlineStr">
        <is>
          <t xml:space="preserve">CONCLUIDO	</t>
        </is>
      </c>
      <c r="D390" t="n">
        <v>7.8171</v>
      </c>
      <c r="E390" t="n">
        <v>12.79</v>
      </c>
      <c r="F390" t="n">
        <v>9.289999999999999</v>
      </c>
      <c r="G390" t="n">
        <v>26.55</v>
      </c>
      <c r="H390" t="n">
        <v>0.38</v>
      </c>
      <c r="I390" t="n">
        <v>21</v>
      </c>
      <c r="J390" t="n">
        <v>219.51</v>
      </c>
      <c r="K390" t="n">
        <v>56.13</v>
      </c>
      <c r="L390" t="n">
        <v>4.75</v>
      </c>
      <c r="M390" t="n">
        <v>19</v>
      </c>
      <c r="N390" t="n">
        <v>48.63</v>
      </c>
      <c r="O390" t="n">
        <v>27306.53</v>
      </c>
      <c r="P390" t="n">
        <v>130.65</v>
      </c>
      <c r="Q390" t="n">
        <v>446.27</v>
      </c>
      <c r="R390" t="n">
        <v>49.3</v>
      </c>
      <c r="S390" t="n">
        <v>28.73</v>
      </c>
      <c r="T390" t="n">
        <v>9547.790000000001</v>
      </c>
      <c r="U390" t="n">
        <v>0.58</v>
      </c>
      <c r="V390" t="n">
        <v>0.88</v>
      </c>
      <c r="W390" t="n">
        <v>0.11</v>
      </c>
      <c r="X390" t="n">
        <v>0.57</v>
      </c>
      <c r="Y390" t="n">
        <v>1</v>
      </c>
      <c r="Z390" t="n">
        <v>10</v>
      </c>
    </row>
    <row r="391">
      <c r="A391" t="n">
        <v>16</v>
      </c>
      <c r="B391" t="n">
        <v>110</v>
      </c>
      <c r="C391" t="inlineStr">
        <is>
          <t xml:space="preserve">CONCLUIDO	</t>
        </is>
      </c>
      <c r="D391" t="n">
        <v>7.8591</v>
      </c>
      <c r="E391" t="n">
        <v>12.72</v>
      </c>
      <c r="F391" t="n">
        <v>9.27</v>
      </c>
      <c r="G391" t="n">
        <v>27.8</v>
      </c>
      <c r="H391" t="n">
        <v>0.4</v>
      </c>
      <c r="I391" t="n">
        <v>20</v>
      </c>
      <c r="J391" t="n">
        <v>219.92</v>
      </c>
      <c r="K391" t="n">
        <v>56.13</v>
      </c>
      <c r="L391" t="n">
        <v>5</v>
      </c>
      <c r="M391" t="n">
        <v>18</v>
      </c>
      <c r="N391" t="n">
        <v>48.79</v>
      </c>
      <c r="O391" t="n">
        <v>27357.39</v>
      </c>
      <c r="P391" t="n">
        <v>129.98</v>
      </c>
      <c r="Q391" t="n">
        <v>446.31</v>
      </c>
      <c r="R391" t="n">
        <v>48.33</v>
      </c>
      <c r="S391" t="n">
        <v>28.73</v>
      </c>
      <c r="T391" t="n">
        <v>9067.57</v>
      </c>
      <c r="U391" t="n">
        <v>0.59</v>
      </c>
      <c r="V391" t="n">
        <v>0.88</v>
      </c>
      <c r="W391" t="n">
        <v>0.12</v>
      </c>
      <c r="X391" t="n">
        <v>0.55</v>
      </c>
      <c r="Y391" t="n">
        <v>1</v>
      </c>
      <c r="Z391" t="n">
        <v>10</v>
      </c>
    </row>
    <row r="392">
      <c r="A392" t="n">
        <v>17</v>
      </c>
      <c r="B392" t="n">
        <v>110</v>
      </c>
      <c r="C392" t="inlineStr">
        <is>
          <t xml:space="preserve">CONCLUIDO	</t>
        </is>
      </c>
      <c r="D392" t="n">
        <v>7.9053</v>
      </c>
      <c r="E392" t="n">
        <v>12.65</v>
      </c>
      <c r="F392" t="n">
        <v>9.23</v>
      </c>
      <c r="G392" t="n">
        <v>29.16</v>
      </c>
      <c r="H392" t="n">
        <v>0.42</v>
      </c>
      <c r="I392" t="n">
        <v>19</v>
      </c>
      <c r="J392" t="n">
        <v>220.33</v>
      </c>
      <c r="K392" t="n">
        <v>56.13</v>
      </c>
      <c r="L392" t="n">
        <v>5.25</v>
      </c>
      <c r="M392" t="n">
        <v>17</v>
      </c>
      <c r="N392" t="n">
        <v>48.95</v>
      </c>
      <c r="O392" t="n">
        <v>27408.3</v>
      </c>
      <c r="P392" t="n">
        <v>129.28</v>
      </c>
      <c r="Q392" t="n">
        <v>446.38</v>
      </c>
      <c r="R392" t="n">
        <v>47.37</v>
      </c>
      <c r="S392" t="n">
        <v>28.73</v>
      </c>
      <c r="T392" t="n">
        <v>8593.459999999999</v>
      </c>
      <c r="U392" t="n">
        <v>0.61</v>
      </c>
      <c r="V392" t="n">
        <v>0.88</v>
      </c>
      <c r="W392" t="n">
        <v>0.11</v>
      </c>
      <c r="X392" t="n">
        <v>0.51</v>
      </c>
      <c r="Y392" t="n">
        <v>1</v>
      </c>
      <c r="Z392" t="n">
        <v>10</v>
      </c>
    </row>
    <row r="393">
      <c r="A393" t="n">
        <v>18</v>
      </c>
      <c r="B393" t="n">
        <v>110</v>
      </c>
      <c r="C393" t="inlineStr">
        <is>
          <t xml:space="preserve">CONCLUIDO	</t>
        </is>
      </c>
      <c r="D393" t="n">
        <v>7.9505</v>
      </c>
      <c r="E393" t="n">
        <v>12.58</v>
      </c>
      <c r="F393" t="n">
        <v>9.210000000000001</v>
      </c>
      <c r="G393" t="n">
        <v>30.68</v>
      </c>
      <c r="H393" t="n">
        <v>0.44</v>
      </c>
      <c r="I393" t="n">
        <v>18</v>
      </c>
      <c r="J393" t="n">
        <v>220.74</v>
      </c>
      <c r="K393" t="n">
        <v>56.13</v>
      </c>
      <c r="L393" t="n">
        <v>5.5</v>
      </c>
      <c r="M393" t="n">
        <v>16</v>
      </c>
      <c r="N393" t="n">
        <v>49.12</v>
      </c>
      <c r="O393" t="n">
        <v>27459.27</v>
      </c>
      <c r="P393" t="n">
        <v>128.31</v>
      </c>
      <c r="Q393" t="n">
        <v>446.27</v>
      </c>
      <c r="R393" t="n">
        <v>46.42</v>
      </c>
      <c r="S393" t="n">
        <v>28.73</v>
      </c>
      <c r="T393" t="n">
        <v>8122.78</v>
      </c>
      <c r="U393" t="n">
        <v>0.62</v>
      </c>
      <c r="V393" t="n">
        <v>0.88</v>
      </c>
      <c r="W393" t="n">
        <v>0.11</v>
      </c>
      <c r="X393" t="n">
        <v>0.48</v>
      </c>
      <c r="Y393" t="n">
        <v>1</v>
      </c>
      <c r="Z393" t="n">
        <v>10</v>
      </c>
    </row>
    <row r="394">
      <c r="A394" t="n">
        <v>19</v>
      </c>
      <c r="B394" t="n">
        <v>110</v>
      </c>
      <c r="C394" t="inlineStr">
        <is>
          <t xml:space="preserve">CONCLUIDO	</t>
        </is>
      </c>
      <c r="D394" t="n">
        <v>7.9957</v>
      </c>
      <c r="E394" t="n">
        <v>12.51</v>
      </c>
      <c r="F394" t="n">
        <v>9.18</v>
      </c>
      <c r="G394" t="n">
        <v>32.39</v>
      </c>
      <c r="H394" t="n">
        <v>0.46</v>
      </c>
      <c r="I394" t="n">
        <v>17</v>
      </c>
      <c r="J394" t="n">
        <v>221.16</v>
      </c>
      <c r="K394" t="n">
        <v>56.13</v>
      </c>
      <c r="L394" t="n">
        <v>5.75</v>
      </c>
      <c r="M394" t="n">
        <v>15</v>
      </c>
      <c r="N394" t="n">
        <v>49.28</v>
      </c>
      <c r="O394" t="n">
        <v>27510.3</v>
      </c>
      <c r="P394" t="n">
        <v>127.42</v>
      </c>
      <c r="Q394" t="n">
        <v>446.29</v>
      </c>
      <c r="R394" t="n">
        <v>45.46</v>
      </c>
      <c r="S394" t="n">
        <v>28.73</v>
      </c>
      <c r="T394" t="n">
        <v>7652.13</v>
      </c>
      <c r="U394" t="n">
        <v>0.63</v>
      </c>
      <c r="V394" t="n">
        <v>0.89</v>
      </c>
      <c r="W394" t="n">
        <v>0.11</v>
      </c>
      <c r="X394" t="n">
        <v>0.46</v>
      </c>
      <c r="Y394" t="n">
        <v>1</v>
      </c>
      <c r="Z394" t="n">
        <v>10</v>
      </c>
    </row>
    <row r="395">
      <c r="A395" t="n">
        <v>20</v>
      </c>
      <c r="B395" t="n">
        <v>110</v>
      </c>
      <c r="C395" t="inlineStr">
        <is>
          <t xml:space="preserve">CONCLUIDO	</t>
        </is>
      </c>
      <c r="D395" t="n">
        <v>7.9979</v>
      </c>
      <c r="E395" t="n">
        <v>12.5</v>
      </c>
      <c r="F395" t="n">
        <v>9.17</v>
      </c>
      <c r="G395" t="n">
        <v>32.37</v>
      </c>
      <c r="H395" t="n">
        <v>0.48</v>
      </c>
      <c r="I395" t="n">
        <v>17</v>
      </c>
      <c r="J395" t="n">
        <v>221.57</v>
      </c>
      <c r="K395" t="n">
        <v>56.13</v>
      </c>
      <c r="L395" t="n">
        <v>6</v>
      </c>
      <c r="M395" t="n">
        <v>15</v>
      </c>
      <c r="N395" t="n">
        <v>49.45</v>
      </c>
      <c r="O395" t="n">
        <v>27561.39</v>
      </c>
      <c r="P395" t="n">
        <v>127.01</v>
      </c>
      <c r="Q395" t="n">
        <v>446.32</v>
      </c>
      <c r="R395" t="n">
        <v>45.32</v>
      </c>
      <c r="S395" t="n">
        <v>28.73</v>
      </c>
      <c r="T395" t="n">
        <v>7580.54</v>
      </c>
      <c r="U395" t="n">
        <v>0.63</v>
      </c>
      <c r="V395" t="n">
        <v>0.89</v>
      </c>
      <c r="W395" t="n">
        <v>0.11</v>
      </c>
      <c r="X395" t="n">
        <v>0.45</v>
      </c>
      <c r="Y395" t="n">
        <v>1</v>
      </c>
      <c r="Z395" t="n">
        <v>10</v>
      </c>
    </row>
    <row r="396">
      <c r="A396" t="n">
        <v>21</v>
      </c>
      <c r="B396" t="n">
        <v>110</v>
      </c>
      <c r="C396" t="inlineStr">
        <is>
          <t xml:space="preserve">CONCLUIDO	</t>
        </is>
      </c>
      <c r="D396" t="n">
        <v>8.0402</v>
      </c>
      <c r="E396" t="n">
        <v>12.44</v>
      </c>
      <c r="F396" t="n">
        <v>9.15</v>
      </c>
      <c r="G396" t="n">
        <v>34.31</v>
      </c>
      <c r="H396" t="n">
        <v>0.5</v>
      </c>
      <c r="I396" t="n">
        <v>16</v>
      </c>
      <c r="J396" t="n">
        <v>221.99</v>
      </c>
      <c r="K396" t="n">
        <v>56.13</v>
      </c>
      <c r="L396" t="n">
        <v>6.25</v>
      </c>
      <c r="M396" t="n">
        <v>14</v>
      </c>
      <c r="N396" t="n">
        <v>49.61</v>
      </c>
      <c r="O396" t="n">
        <v>27612.53</v>
      </c>
      <c r="P396" t="n">
        <v>126.49</v>
      </c>
      <c r="Q396" t="n">
        <v>446.28</v>
      </c>
      <c r="R396" t="n">
        <v>44.56</v>
      </c>
      <c r="S396" t="n">
        <v>28.73</v>
      </c>
      <c r="T396" t="n">
        <v>7206.31</v>
      </c>
      <c r="U396" t="n">
        <v>0.64</v>
      </c>
      <c r="V396" t="n">
        <v>0.89</v>
      </c>
      <c r="W396" t="n">
        <v>0.11</v>
      </c>
      <c r="X396" t="n">
        <v>0.43</v>
      </c>
      <c r="Y396" t="n">
        <v>1</v>
      </c>
      <c r="Z396" t="n">
        <v>10</v>
      </c>
    </row>
    <row r="397">
      <c r="A397" t="n">
        <v>22</v>
      </c>
      <c r="B397" t="n">
        <v>110</v>
      </c>
      <c r="C397" t="inlineStr">
        <is>
          <t xml:space="preserve">CONCLUIDO	</t>
        </is>
      </c>
      <c r="D397" t="n">
        <v>8.0937</v>
      </c>
      <c r="E397" t="n">
        <v>12.36</v>
      </c>
      <c r="F397" t="n">
        <v>9.109999999999999</v>
      </c>
      <c r="G397" t="n">
        <v>36.44</v>
      </c>
      <c r="H397" t="n">
        <v>0.52</v>
      </c>
      <c r="I397" t="n">
        <v>15</v>
      </c>
      <c r="J397" t="n">
        <v>222.4</v>
      </c>
      <c r="K397" t="n">
        <v>56.13</v>
      </c>
      <c r="L397" t="n">
        <v>6.5</v>
      </c>
      <c r="M397" t="n">
        <v>13</v>
      </c>
      <c r="N397" t="n">
        <v>49.78</v>
      </c>
      <c r="O397" t="n">
        <v>27663.85</v>
      </c>
      <c r="P397" t="n">
        <v>125.49</v>
      </c>
      <c r="Q397" t="n">
        <v>446.3</v>
      </c>
      <c r="R397" t="n">
        <v>43.19</v>
      </c>
      <c r="S397" t="n">
        <v>28.73</v>
      </c>
      <c r="T397" t="n">
        <v>6524.54</v>
      </c>
      <c r="U397" t="n">
        <v>0.67</v>
      </c>
      <c r="V397" t="n">
        <v>0.89</v>
      </c>
      <c r="W397" t="n">
        <v>0.11</v>
      </c>
      <c r="X397" t="n">
        <v>0.39</v>
      </c>
      <c r="Y397" t="n">
        <v>1</v>
      </c>
      <c r="Z397" t="n">
        <v>10</v>
      </c>
    </row>
    <row r="398">
      <c r="A398" t="n">
        <v>23</v>
      </c>
      <c r="B398" t="n">
        <v>110</v>
      </c>
      <c r="C398" t="inlineStr">
        <is>
          <t xml:space="preserve">CONCLUIDO	</t>
        </is>
      </c>
      <c r="D398" t="n">
        <v>8.107200000000001</v>
      </c>
      <c r="E398" t="n">
        <v>12.33</v>
      </c>
      <c r="F398" t="n">
        <v>9.09</v>
      </c>
      <c r="G398" t="n">
        <v>36.35</v>
      </c>
      <c r="H398" t="n">
        <v>0.54</v>
      </c>
      <c r="I398" t="n">
        <v>15</v>
      </c>
      <c r="J398" t="n">
        <v>222.82</v>
      </c>
      <c r="K398" t="n">
        <v>56.13</v>
      </c>
      <c r="L398" t="n">
        <v>6.75</v>
      </c>
      <c r="M398" t="n">
        <v>13</v>
      </c>
      <c r="N398" t="n">
        <v>49.94</v>
      </c>
      <c r="O398" t="n">
        <v>27715.11</v>
      </c>
      <c r="P398" t="n">
        <v>124.91</v>
      </c>
      <c r="Q398" t="n">
        <v>446.29</v>
      </c>
      <c r="R398" t="n">
        <v>42.35</v>
      </c>
      <c r="S398" t="n">
        <v>28.73</v>
      </c>
      <c r="T398" t="n">
        <v>6103.09</v>
      </c>
      <c r="U398" t="n">
        <v>0.68</v>
      </c>
      <c r="V398" t="n">
        <v>0.9</v>
      </c>
      <c r="W398" t="n">
        <v>0.11</v>
      </c>
      <c r="X398" t="n">
        <v>0.37</v>
      </c>
      <c r="Y398" t="n">
        <v>1</v>
      </c>
      <c r="Z398" t="n">
        <v>10</v>
      </c>
    </row>
    <row r="399">
      <c r="A399" t="n">
        <v>24</v>
      </c>
      <c r="B399" t="n">
        <v>110</v>
      </c>
      <c r="C399" t="inlineStr">
        <is>
          <t xml:space="preserve">CONCLUIDO	</t>
        </is>
      </c>
      <c r="D399" t="n">
        <v>8.1958</v>
      </c>
      <c r="E399" t="n">
        <v>12.2</v>
      </c>
      <c r="F399" t="n">
        <v>9</v>
      </c>
      <c r="G399" t="n">
        <v>38.56</v>
      </c>
      <c r="H399" t="n">
        <v>0.5600000000000001</v>
      </c>
      <c r="I399" t="n">
        <v>14</v>
      </c>
      <c r="J399" t="n">
        <v>223.23</v>
      </c>
      <c r="K399" t="n">
        <v>56.13</v>
      </c>
      <c r="L399" t="n">
        <v>7</v>
      </c>
      <c r="M399" t="n">
        <v>12</v>
      </c>
      <c r="N399" t="n">
        <v>50.11</v>
      </c>
      <c r="O399" t="n">
        <v>27766.43</v>
      </c>
      <c r="P399" t="n">
        <v>123.02</v>
      </c>
      <c r="Q399" t="n">
        <v>446.28</v>
      </c>
      <c r="R399" t="n">
        <v>39.52</v>
      </c>
      <c r="S399" t="n">
        <v>28.73</v>
      </c>
      <c r="T399" t="n">
        <v>4693.41</v>
      </c>
      <c r="U399" t="n">
        <v>0.73</v>
      </c>
      <c r="V399" t="n">
        <v>0.91</v>
      </c>
      <c r="W399" t="n">
        <v>0.1</v>
      </c>
      <c r="X399" t="n">
        <v>0.28</v>
      </c>
      <c r="Y399" t="n">
        <v>1</v>
      </c>
      <c r="Z399" t="n">
        <v>10</v>
      </c>
    </row>
    <row r="400">
      <c r="A400" t="n">
        <v>25</v>
      </c>
      <c r="B400" t="n">
        <v>110</v>
      </c>
      <c r="C400" t="inlineStr">
        <is>
          <t xml:space="preserve">CONCLUIDO	</t>
        </is>
      </c>
      <c r="D400" t="n">
        <v>8.097899999999999</v>
      </c>
      <c r="E400" t="n">
        <v>12.35</v>
      </c>
      <c r="F400" t="n">
        <v>9.140000000000001</v>
      </c>
      <c r="G400" t="n">
        <v>39.19</v>
      </c>
      <c r="H400" t="n">
        <v>0.58</v>
      </c>
      <c r="I400" t="n">
        <v>14</v>
      </c>
      <c r="J400" t="n">
        <v>223.65</v>
      </c>
      <c r="K400" t="n">
        <v>56.13</v>
      </c>
      <c r="L400" t="n">
        <v>7.25</v>
      </c>
      <c r="M400" t="n">
        <v>12</v>
      </c>
      <c r="N400" t="n">
        <v>50.27</v>
      </c>
      <c r="O400" t="n">
        <v>27817.81</v>
      </c>
      <c r="P400" t="n">
        <v>124.84</v>
      </c>
      <c r="Q400" t="n">
        <v>446.27</v>
      </c>
      <c r="R400" t="n">
        <v>44.93</v>
      </c>
      <c r="S400" t="n">
        <v>28.73</v>
      </c>
      <c r="T400" t="n">
        <v>7398.76</v>
      </c>
      <c r="U400" t="n">
        <v>0.64</v>
      </c>
      <c r="V400" t="n">
        <v>0.89</v>
      </c>
      <c r="W400" t="n">
        <v>0.1</v>
      </c>
      <c r="X400" t="n">
        <v>0.42</v>
      </c>
      <c r="Y400" t="n">
        <v>1</v>
      </c>
      <c r="Z400" t="n">
        <v>10</v>
      </c>
    </row>
    <row r="401">
      <c r="A401" t="n">
        <v>26</v>
      </c>
      <c r="B401" t="n">
        <v>110</v>
      </c>
      <c r="C401" t="inlineStr">
        <is>
          <t xml:space="preserve">CONCLUIDO	</t>
        </is>
      </c>
      <c r="D401" t="n">
        <v>8.175700000000001</v>
      </c>
      <c r="E401" t="n">
        <v>12.23</v>
      </c>
      <c r="F401" t="n">
        <v>9.07</v>
      </c>
      <c r="G401" t="n">
        <v>41.86</v>
      </c>
      <c r="H401" t="n">
        <v>0.59</v>
      </c>
      <c r="I401" t="n">
        <v>13</v>
      </c>
      <c r="J401" t="n">
        <v>224.07</v>
      </c>
      <c r="K401" t="n">
        <v>56.13</v>
      </c>
      <c r="L401" t="n">
        <v>7.5</v>
      </c>
      <c r="M401" t="n">
        <v>11</v>
      </c>
      <c r="N401" t="n">
        <v>50.44</v>
      </c>
      <c r="O401" t="n">
        <v>27869.24</v>
      </c>
      <c r="P401" t="n">
        <v>123.31</v>
      </c>
      <c r="Q401" t="n">
        <v>446.27</v>
      </c>
      <c r="R401" t="n">
        <v>42.12</v>
      </c>
      <c r="S401" t="n">
        <v>28.73</v>
      </c>
      <c r="T401" t="n">
        <v>5999.9</v>
      </c>
      <c r="U401" t="n">
        <v>0.68</v>
      </c>
      <c r="V401" t="n">
        <v>0.9</v>
      </c>
      <c r="W401" t="n">
        <v>0.1</v>
      </c>
      <c r="X401" t="n">
        <v>0.35</v>
      </c>
      <c r="Y401" t="n">
        <v>1</v>
      </c>
      <c r="Z401" t="n">
        <v>10</v>
      </c>
    </row>
    <row r="402">
      <c r="A402" t="n">
        <v>27</v>
      </c>
      <c r="B402" t="n">
        <v>110</v>
      </c>
      <c r="C402" t="inlineStr">
        <is>
          <t xml:space="preserve">CONCLUIDO	</t>
        </is>
      </c>
      <c r="D402" t="n">
        <v>8.1751</v>
      </c>
      <c r="E402" t="n">
        <v>12.23</v>
      </c>
      <c r="F402" t="n">
        <v>9.07</v>
      </c>
      <c r="G402" t="n">
        <v>41.86</v>
      </c>
      <c r="H402" t="n">
        <v>0.61</v>
      </c>
      <c r="I402" t="n">
        <v>13</v>
      </c>
      <c r="J402" t="n">
        <v>224.49</v>
      </c>
      <c r="K402" t="n">
        <v>56.13</v>
      </c>
      <c r="L402" t="n">
        <v>7.75</v>
      </c>
      <c r="M402" t="n">
        <v>11</v>
      </c>
      <c r="N402" t="n">
        <v>50.61</v>
      </c>
      <c r="O402" t="n">
        <v>27920.73</v>
      </c>
      <c r="P402" t="n">
        <v>123.14</v>
      </c>
      <c r="Q402" t="n">
        <v>446.31</v>
      </c>
      <c r="R402" t="n">
        <v>42.04</v>
      </c>
      <c r="S402" t="n">
        <v>28.73</v>
      </c>
      <c r="T402" t="n">
        <v>5959.22</v>
      </c>
      <c r="U402" t="n">
        <v>0.68</v>
      </c>
      <c r="V402" t="n">
        <v>0.9</v>
      </c>
      <c r="W402" t="n">
        <v>0.1</v>
      </c>
      <c r="X402" t="n">
        <v>0.35</v>
      </c>
      <c r="Y402" t="n">
        <v>1</v>
      </c>
      <c r="Z402" t="n">
        <v>10</v>
      </c>
    </row>
    <row r="403">
      <c r="A403" t="n">
        <v>28</v>
      </c>
      <c r="B403" t="n">
        <v>110</v>
      </c>
      <c r="C403" t="inlineStr">
        <is>
          <t xml:space="preserve">CONCLUIDO	</t>
        </is>
      </c>
      <c r="D403" t="n">
        <v>8.230600000000001</v>
      </c>
      <c r="E403" t="n">
        <v>12.15</v>
      </c>
      <c r="F403" t="n">
        <v>9.029999999999999</v>
      </c>
      <c r="G403" t="n">
        <v>45.15</v>
      </c>
      <c r="H403" t="n">
        <v>0.63</v>
      </c>
      <c r="I403" t="n">
        <v>12</v>
      </c>
      <c r="J403" t="n">
        <v>224.9</v>
      </c>
      <c r="K403" t="n">
        <v>56.13</v>
      </c>
      <c r="L403" t="n">
        <v>8</v>
      </c>
      <c r="M403" t="n">
        <v>10</v>
      </c>
      <c r="N403" t="n">
        <v>50.78</v>
      </c>
      <c r="O403" t="n">
        <v>27972.28</v>
      </c>
      <c r="P403" t="n">
        <v>121.86</v>
      </c>
      <c r="Q403" t="n">
        <v>446.28</v>
      </c>
      <c r="R403" t="n">
        <v>40.66</v>
      </c>
      <c r="S403" t="n">
        <v>28.73</v>
      </c>
      <c r="T403" t="n">
        <v>5275.21</v>
      </c>
      <c r="U403" t="n">
        <v>0.71</v>
      </c>
      <c r="V403" t="n">
        <v>0.9</v>
      </c>
      <c r="W403" t="n">
        <v>0.1</v>
      </c>
      <c r="X403" t="n">
        <v>0.31</v>
      </c>
      <c r="Y403" t="n">
        <v>1</v>
      </c>
      <c r="Z403" t="n">
        <v>10</v>
      </c>
    </row>
    <row r="404">
      <c r="A404" t="n">
        <v>29</v>
      </c>
      <c r="B404" t="n">
        <v>110</v>
      </c>
      <c r="C404" t="inlineStr">
        <is>
          <t xml:space="preserve">CONCLUIDO	</t>
        </is>
      </c>
      <c r="D404" t="n">
        <v>8.2248</v>
      </c>
      <c r="E404" t="n">
        <v>12.16</v>
      </c>
      <c r="F404" t="n">
        <v>9.039999999999999</v>
      </c>
      <c r="G404" t="n">
        <v>45.19</v>
      </c>
      <c r="H404" t="n">
        <v>0.65</v>
      </c>
      <c r="I404" t="n">
        <v>12</v>
      </c>
      <c r="J404" t="n">
        <v>225.32</v>
      </c>
      <c r="K404" t="n">
        <v>56.13</v>
      </c>
      <c r="L404" t="n">
        <v>8.25</v>
      </c>
      <c r="M404" t="n">
        <v>10</v>
      </c>
      <c r="N404" t="n">
        <v>50.95</v>
      </c>
      <c r="O404" t="n">
        <v>28023.89</v>
      </c>
      <c r="P404" t="n">
        <v>122.02</v>
      </c>
      <c r="Q404" t="n">
        <v>446.29</v>
      </c>
      <c r="R404" t="n">
        <v>40.98</v>
      </c>
      <c r="S404" t="n">
        <v>28.73</v>
      </c>
      <c r="T404" t="n">
        <v>5437.25</v>
      </c>
      <c r="U404" t="n">
        <v>0.7</v>
      </c>
      <c r="V404" t="n">
        <v>0.9</v>
      </c>
      <c r="W404" t="n">
        <v>0.1</v>
      </c>
      <c r="X404" t="n">
        <v>0.32</v>
      </c>
      <c r="Y404" t="n">
        <v>1</v>
      </c>
      <c r="Z404" t="n">
        <v>10</v>
      </c>
    </row>
    <row r="405">
      <c r="A405" t="n">
        <v>30</v>
      </c>
      <c r="B405" t="n">
        <v>110</v>
      </c>
      <c r="C405" t="inlineStr">
        <is>
          <t xml:space="preserve">CONCLUIDO	</t>
        </is>
      </c>
      <c r="D405" t="n">
        <v>8.2179</v>
      </c>
      <c r="E405" t="n">
        <v>12.17</v>
      </c>
      <c r="F405" t="n">
        <v>9.050000000000001</v>
      </c>
      <c r="G405" t="n">
        <v>45.25</v>
      </c>
      <c r="H405" t="n">
        <v>0.67</v>
      </c>
      <c r="I405" t="n">
        <v>12</v>
      </c>
      <c r="J405" t="n">
        <v>225.74</v>
      </c>
      <c r="K405" t="n">
        <v>56.13</v>
      </c>
      <c r="L405" t="n">
        <v>8.5</v>
      </c>
      <c r="M405" t="n">
        <v>10</v>
      </c>
      <c r="N405" t="n">
        <v>51.11</v>
      </c>
      <c r="O405" t="n">
        <v>28075.56</v>
      </c>
      <c r="P405" t="n">
        <v>121.74</v>
      </c>
      <c r="Q405" t="n">
        <v>446.27</v>
      </c>
      <c r="R405" t="n">
        <v>41.39</v>
      </c>
      <c r="S405" t="n">
        <v>28.73</v>
      </c>
      <c r="T405" t="n">
        <v>5641.29</v>
      </c>
      <c r="U405" t="n">
        <v>0.6899999999999999</v>
      </c>
      <c r="V405" t="n">
        <v>0.9</v>
      </c>
      <c r="W405" t="n">
        <v>0.1</v>
      </c>
      <c r="X405" t="n">
        <v>0.33</v>
      </c>
      <c r="Y405" t="n">
        <v>1</v>
      </c>
      <c r="Z405" t="n">
        <v>10</v>
      </c>
    </row>
    <row r="406">
      <c r="A406" t="n">
        <v>31</v>
      </c>
      <c r="B406" t="n">
        <v>110</v>
      </c>
      <c r="C406" t="inlineStr">
        <is>
          <t xml:space="preserve">CONCLUIDO	</t>
        </is>
      </c>
      <c r="D406" t="n">
        <v>8.2829</v>
      </c>
      <c r="E406" t="n">
        <v>12.07</v>
      </c>
      <c r="F406" t="n">
        <v>9</v>
      </c>
      <c r="G406" t="n">
        <v>49.07</v>
      </c>
      <c r="H406" t="n">
        <v>0.6899999999999999</v>
      </c>
      <c r="I406" t="n">
        <v>11</v>
      </c>
      <c r="J406" t="n">
        <v>226.16</v>
      </c>
      <c r="K406" t="n">
        <v>56.13</v>
      </c>
      <c r="L406" t="n">
        <v>8.75</v>
      </c>
      <c r="M406" t="n">
        <v>9</v>
      </c>
      <c r="N406" t="n">
        <v>51.28</v>
      </c>
      <c r="O406" t="n">
        <v>28127.29</v>
      </c>
      <c r="P406" t="n">
        <v>120.38</v>
      </c>
      <c r="Q406" t="n">
        <v>446.27</v>
      </c>
      <c r="R406" t="n">
        <v>39.52</v>
      </c>
      <c r="S406" t="n">
        <v>28.73</v>
      </c>
      <c r="T406" t="n">
        <v>4708.12</v>
      </c>
      <c r="U406" t="n">
        <v>0.73</v>
      </c>
      <c r="V406" t="n">
        <v>0.91</v>
      </c>
      <c r="W406" t="n">
        <v>0.1</v>
      </c>
      <c r="X406" t="n">
        <v>0.28</v>
      </c>
      <c r="Y406" t="n">
        <v>1</v>
      </c>
      <c r="Z406" t="n">
        <v>10</v>
      </c>
    </row>
    <row r="407">
      <c r="A407" t="n">
        <v>32</v>
      </c>
      <c r="B407" t="n">
        <v>110</v>
      </c>
      <c r="C407" t="inlineStr">
        <is>
          <t xml:space="preserve">CONCLUIDO	</t>
        </is>
      </c>
      <c r="D407" t="n">
        <v>8.278499999999999</v>
      </c>
      <c r="E407" t="n">
        <v>12.08</v>
      </c>
      <c r="F407" t="n">
        <v>9</v>
      </c>
      <c r="G407" t="n">
        <v>49.1</v>
      </c>
      <c r="H407" t="n">
        <v>0.71</v>
      </c>
      <c r="I407" t="n">
        <v>11</v>
      </c>
      <c r="J407" t="n">
        <v>226.58</v>
      </c>
      <c r="K407" t="n">
        <v>56.13</v>
      </c>
      <c r="L407" t="n">
        <v>9</v>
      </c>
      <c r="M407" t="n">
        <v>9</v>
      </c>
      <c r="N407" t="n">
        <v>51.45</v>
      </c>
      <c r="O407" t="n">
        <v>28179.08</v>
      </c>
      <c r="P407" t="n">
        <v>120.13</v>
      </c>
      <c r="Q407" t="n">
        <v>446.27</v>
      </c>
      <c r="R407" t="n">
        <v>39.72</v>
      </c>
      <c r="S407" t="n">
        <v>28.73</v>
      </c>
      <c r="T407" t="n">
        <v>4811.63</v>
      </c>
      <c r="U407" t="n">
        <v>0.72</v>
      </c>
      <c r="V407" t="n">
        <v>0.9</v>
      </c>
      <c r="W407" t="n">
        <v>0.1</v>
      </c>
      <c r="X407" t="n">
        <v>0.28</v>
      </c>
      <c r="Y407" t="n">
        <v>1</v>
      </c>
      <c r="Z407" t="n">
        <v>10</v>
      </c>
    </row>
    <row r="408">
      <c r="A408" t="n">
        <v>33</v>
      </c>
      <c r="B408" t="n">
        <v>110</v>
      </c>
      <c r="C408" t="inlineStr">
        <is>
          <t xml:space="preserve">CONCLUIDO	</t>
        </is>
      </c>
      <c r="D408" t="n">
        <v>8.2728</v>
      </c>
      <c r="E408" t="n">
        <v>12.09</v>
      </c>
      <c r="F408" t="n">
        <v>9.01</v>
      </c>
      <c r="G408" t="n">
        <v>49.15</v>
      </c>
      <c r="H408" t="n">
        <v>0.72</v>
      </c>
      <c r="I408" t="n">
        <v>11</v>
      </c>
      <c r="J408" t="n">
        <v>227</v>
      </c>
      <c r="K408" t="n">
        <v>56.13</v>
      </c>
      <c r="L408" t="n">
        <v>9.25</v>
      </c>
      <c r="M408" t="n">
        <v>9</v>
      </c>
      <c r="N408" t="n">
        <v>51.62</v>
      </c>
      <c r="O408" t="n">
        <v>28230.92</v>
      </c>
      <c r="P408" t="n">
        <v>119.83</v>
      </c>
      <c r="Q408" t="n">
        <v>446.33</v>
      </c>
      <c r="R408" t="n">
        <v>40.06</v>
      </c>
      <c r="S408" t="n">
        <v>28.73</v>
      </c>
      <c r="T408" t="n">
        <v>4980.27</v>
      </c>
      <c r="U408" t="n">
        <v>0.72</v>
      </c>
      <c r="V408" t="n">
        <v>0.9</v>
      </c>
      <c r="W408" t="n">
        <v>0.1</v>
      </c>
      <c r="X408" t="n">
        <v>0.29</v>
      </c>
      <c r="Y408" t="n">
        <v>1</v>
      </c>
      <c r="Z408" t="n">
        <v>10</v>
      </c>
    </row>
    <row r="409">
      <c r="A409" t="n">
        <v>34</v>
      </c>
      <c r="B409" t="n">
        <v>110</v>
      </c>
      <c r="C409" t="inlineStr">
        <is>
          <t xml:space="preserve">CONCLUIDO	</t>
        </is>
      </c>
      <c r="D409" t="n">
        <v>8.3293</v>
      </c>
      <c r="E409" t="n">
        <v>12.01</v>
      </c>
      <c r="F409" t="n">
        <v>8.970000000000001</v>
      </c>
      <c r="G409" t="n">
        <v>53.83</v>
      </c>
      <c r="H409" t="n">
        <v>0.74</v>
      </c>
      <c r="I409" t="n">
        <v>10</v>
      </c>
      <c r="J409" t="n">
        <v>227.42</v>
      </c>
      <c r="K409" t="n">
        <v>56.13</v>
      </c>
      <c r="L409" t="n">
        <v>9.5</v>
      </c>
      <c r="M409" t="n">
        <v>8</v>
      </c>
      <c r="N409" t="n">
        <v>51.8</v>
      </c>
      <c r="O409" t="n">
        <v>28282.83</v>
      </c>
      <c r="P409" t="n">
        <v>118.93</v>
      </c>
      <c r="Q409" t="n">
        <v>446.27</v>
      </c>
      <c r="R409" t="n">
        <v>38.83</v>
      </c>
      <c r="S409" t="n">
        <v>28.73</v>
      </c>
      <c r="T409" t="n">
        <v>4371.65</v>
      </c>
      <c r="U409" t="n">
        <v>0.74</v>
      </c>
      <c r="V409" t="n">
        <v>0.91</v>
      </c>
      <c r="W409" t="n">
        <v>0.1</v>
      </c>
      <c r="X409" t="n">
        <v>0.25</v>
      </c>
      <c r="Y409" t="n">
        <v>1</v>
      </c>
      <c r="Z409" t="n">
        <v>10</v>
      </c>
    </row>
    <row r="410">
      <c r="A410" t="n">
        <v>35</v>
      </c>
      <c r="B410" t="n">
        <v>110</v>
      </c>
      <c r="C410" t="inlineStr">
        <is>
          <t xml:space="preserve">CONCLUIDO	</t>
        </is>
      </c>
      <c r="D410" t="n">
        <v>8.3453</v>
      </c>
      <c r="E410" t="n">
        <v>11.98</v>
      </c>
      <c r="F410" t="n">
        <v>8.949999999999999</v>
      </c>
      <c r="G410" t="n">
        <v>53.69</v>
      </c>
      <c r="H410" t="n">
        <v>0.76</v>
      </c>
      <c r="I410" t="n">
        <v>10</v>
      </c>
      <c r="J410" t="n">
        <v>227.84</v>
      </c>
      <c r="K410" t="n">
        <v>56.13</v>
      </c>
      <c r="L410" t="n">
        <v>9.75</v>
      </c>
      <c r="M410" t="n">
        <v>8</v>
      </c>
      <c r="N410" t="n">
        <v>51.97</v>
      </c>
      <c r="O410" t="n">
        <v>28334.8</v>
      </c>
      <c r="P410" t="n">
        <v>118.5</v>
      </c>
      <c r="Q410" t="n">
        <v>446.29</v>
      </c>
      <c r="R410" t="n">
        <v>37.88</v>
      </c>
      <c r="S410" t="n">
        <v>28.73</v>
      </c>
      <c r="T410" t="n">
        <v>3894.4</v>
      </c>
      <c r="U410" t="n">
        <v>0.76</v>
      </c>
      <c r="V410" t="n">
        <v>0.91</v>
      </c>
      <c r="W410" t="n">
        <v>0.1</v>
      </c>
      <c r="X410" t="n">
        <v>0.23</v>
      </c>
      <c r="Y410" t="n">
        <v>1</v>
      </c>
      <c r="Z410" t="n">
        <v>10</v>
      </c>
    </row>
    <row r="411">
      <c r="A411" t="n">
        <v>36</v>
      </c>
      <c r="B411" t="n">
        <v>110</v>
      </c>
      <c r="C411" t="inlineStr">
        <is>
          <t xml:space="preserve">CONCLUIDO	</t>
        </is>
      </c>
      <c r="D411" t="n">
        <v>8.3672</v>
      </c>
      <c r="E411" t="n">
        <v>11.95</v>
      </c>
      <c r="F411" t="n">
        <v>8.92</v>
      </c>
      <c r="G411" t="n">
        <v>53.5</v>
      </c>
      <c r="H411" t="n">
        <v>0.78</v>
      </c>
      <c r="I411" t="n">
        <v>10</v>
      </c>
      <c r="J411" t="n">
        <v>228.27</v>
      </c>
      <c r="K411" t="n">
        <v>56.13</v>
      </c>
      <c r="L411" t="n">
        <v>10</v>
      </c>
      <c r="M411" t="n">
        <v>8</v>
      </c>
      <c r="N411" t="n">
        <v>52.14</v>
      </c>
      <c r="O411" t="n">
        <v>28386.82</v>
      </c>
      <c r="P411" t="n">
        <v>117.51</v>
      </c>
      <c r="Q411" t="n">
        <v>446.27</v>
      </c>
      <c r="R411" t="n">
        <v>36.88</v>
      </c>
      <c r="S411" t="n">
        <v>28.73</v>
      </c>
      <c r="T411" t="n">
        <v>3394.02</v>
      </c>
      <c r="U411" t="n">
        <v>0.78</v>
      </c>
      <c r="V411" t="n">
        <v>0.91</v>
      </c>
      <c r="W411" t="n">
        <v>0.09</v>
      </c>
      <c r="X411" t="n">
        <v>0.2</v>
      </c>
      <c r="Y411" t="n">
        <v>1</v>
      </c>
      <c r="Z411" t="n">
        <v>10</v>
      </c>
    </row>
    <row r="412">
      <c r="A412" t="n">
        <v>37</v>
      </c>
      <c r="B412" t="n">
        <v>110</v>
      </c>
      <c r="C412" t="inlineStr">
        <is>
          <t xml:space="preserve">CONCLUIDO	</t>
        </is>
      </c>
      <c r="D412" t="n">
        <v>8.3118</v>
      </c>
      <c r="E412" t="n">
        <v>12.03</v>
      </c>
      <c r="F412" t="n">
        <v>9</v>
      </c>
      <c r="G412" t="n">
        <v>53.98</v>
      </c>
      <c r="H412" t="n">
        <v>0.8</v>
      </c>
      <c r="I412" t="n">
        <v>10</v>
      </c>
      <c r="J412" t="n">
        <v>228.69</v>
      </c>
      <c r="K412" t="n">
        <v>56.13</v>
      </c>
      <c r="L412" t="n">
        <v>10.25</v>
      </c>
      <c r="M412" t="n">
        <v>8</v>
      </c>
      <c r="N412" t="n">
        <v>52.31</v>
      </c>
      <c r="O412" t="n">
        <v>28438.91</v>
      </c>
      <c r="P412" t="n">
        <v>118.17</v>
      </c>
      <c r="Q412" t="n">
        <v>446.27</v>
      </c>
      <c r="R412" t="n">
        <v>39.85</v>
      </c>
      <c r="S412" t="n">
        <v>28.73</v>
      </c>
      <c r="T412" t="n">
        <v>4879.11</v>
      </c>
      <c r="U412" t="n">
        <v>0.72</v>
      </c>
      <c r="V412" t="n">
        <v>0.91</v>
      </c>
      <c r="W412" t="n">
        <v>0.09</v>
      </c>
      <c r="X412" t="n">
        <v>0.28</v>
      </c>
      <c r="Y412" t="n">
        <v>1</v>
      </c>
      <c r="Z412" t="n">
        <v>10</v>
      </c>
    </row>
    <row r="413">
      <c r="A413" t="n">
        <v>38</v>
      </c>
      <c r="B413" t="n">
        <v>110</v>
      </c>
      <c r="C413" t="inlineStr">
        <is>
          <t xml:space="preserve">CONCLUIDO	</t>
        </is>
      </c>
      <c r="D413" t="n">
        <v>8.3748</v>
      </c>
      <c r="E413" t="n">
        <v>11.94</v>
      </c>
      <c r="F413" t="n">
        <v>8.949999999999999</v>
      </c>
      <c r="G413" t="n">
        <v>59.65</v>
      </c>
      <c r="H413" t="n">
        <v>0.8100000000000001</v>
      </c>
      <c r="I413" t="n">
        <v>9</v>
      </c>
      <c r="J413" t="n">
        <v>229.11</v>
      </c>
      <c r="K413" t="n">
        <v>56.13</v>
      </c>
      <c r="L413" t="n">
        <v>10.5</v>
      </c>
      <c r="M413" t="n">
        <v>7</v>
      </c>
      <c r="N413" t="n">
        <v>52.48</v>
      </c>
      <c r="O413" t="n">
        <v>28491.06</v>
      </c>
      <c r="P413" t="n">
        <v>116.54</v>
      </c>
      <c r="Q413" t="n">
        <v>446.28</v>
      </c>
      <c r="R413" t="n">
        <v>38.03</v>
      </c>
      <c r="S413" t="n">
        <v>28.73</v>
      </c>
      <c r="T413" t="n">
        <v>3972.91</v>
      </c>
      <c r="U413" t="n">
        <v>0.76</v>
      </c>
      <c r="V413" t="n">
        <v>0.91</v>
      </c>
      <c r="W413" t="n">
        <v>0.1</v>
      </c>
      <c r="X413" t="n">
        <v>0.23</v>
      </c>
      <c r="Y413" t="n">
        <v>1</v>
      </c>
      <c r="Z413" t="n">
        <v>10</v>
      </c>
    </row>
    <row r="414">
      <c r="A414" t="n">
        <v>39</v>
      </c>
      <c r="B414" t="n">
        <v>110</v>
      </c>
      <c r="C414" t="inlineStr">
        <is>
          <t xml:space="preserve">CONCLUIDO	</t>
        </is>
      </c>
      <c r="D414" t="n">
        <v>8.3711</v>
      </c>
      <c r="E414" t="n">
        <v>11.95</v>
      </c>
      <c r="F414" t="n">
        <v>8.949999999999999</v>
      </c>
      <c r="G414" t="n">
        <v>59.69</v>
      </c>
      <c r="H414" t="n">
        <v>0.83</v>
      </c>
      <c r="I414" t="n">
        <v>9</v>
      </c>
      <c r="J414" t="n">
        <v>229.53</v>
      </c>
      <c r="K414" t="n">
        <v>56.13</v>
      </c>
      <c r="L414" t="n">
        <v>10.75</v>
      </c>
      <c r="M414" t="n">
        <v>7</v>
      </c>
      <c r="N414" t="n">
        <v>52.66</v>
      </c>
      <c r="O414" t="n">
        <v>28543.27</v>
      </c>
      <c r="P414" t="n">
        <v>116.53</v>
      </c>
      <c r="Q414" t="n">
        <v>446.27</v>
      </c>
      <c r="R414" t="n">
        <v>38.2</v>
      </c>
      <c r="S414" t="n">
        <v>28.73</v>
      </c>
      <c r="T414" t="n">
        <v>4060.84</v>
      </c>
      <c r="U414" t="n">
        <v>0.75</v>
      </c>
      <c r="V414" t="n">
        <v>0.91</v>
      </c>
      <c r="W414" t="n">
        <v>0.1</v>
      </c>
      <c r="X414" t="n">
        <v>0.23</v>
      </c>
      <c r="Y414" t="n">
        <v>1</v>
      </c>
      <c r="Z414" t="n">
        <v>10</v>
      </c>
    </row>
    <row r="415">
      <c r="A415" t="n">
        <v>40</v>
      </c>
      <c r="B415" t="n">
        <v>110</v>
      </c>
      <c r="C415" t="inlineStr">
        <is>
          <t xml:space="preserve">CONCLUIDO	</t>
        </is>
      </c>
      <c r="D415" t="n">
        <v>8.3772</v>
      </c>
      <c r="E415" t="n">
        <v>11.94</v>
      </c>
      <c r="F415" t="n">
        <v>8.94</v>
      </c>
      <c r="G415" t="n">
        <v>59.63</v>
      </c>
      <c r="H415" t="n">
        <v>0.85</v>
      </c>
      <c r="I415" t="n">
        <v>9</v>
      </c>
      <c r="J415" t="n">
        <v>229.96</v>
      </c>
      <c r="K415" t="n">
        <v>56.13</v>
      </c>
      <c r="L415" t="n">
        <v>11</v>
      </c>
      <c r="M415" t="n">
        <v>7</v>
      </c>
      <c r="N415" t="n">
        <v>52.83</v>
      </c>
      <c r="O415" t="n">
        <v>28595.54</v>
      </c>
      <c r="P415" t="n">
        <v>116.37</v>
      </c>
      <c r="Q415" t="n">
        <v>446.27</v>
      </c>
      <c r="R415" t="n">
        <v>37.92</v>
      </c>
      <c r="S415" t="n">
        <v>28.73</v>
      </c>
      <c r="T415" t="n">
        <v>3922.45</v>
      </c>
      <c r="U415" t="n">
        <v>0.76</v>
      </c>
      <c r="V415" t="n">
        <v>0.91</v>
      </c>
      <c r="W415" t="n">
        <v>0.09</v>
      </c>
      <c r="X415" t="n">
        <v>0.22</v>
      </c>
      <c r="Y415" t="n">
        <v>1</v>
      </c>
      <c r="Z415" t="n">
        <v>10</v>
      </c>
    </row>
    <row r="416">
      <c r="A416" t="n">
        <v>41</v>
      </c>
      <c r="B416" t="n">
        <v>110</v>
      </c>
      <c r="C416" t="inlineStr">
        <is>
          <t xml:space="preserve">CONCLUIDO	</t>
        </is>
      </c>
      <c r="D416" t="n">
        <v>8.370100000000001</v>
      </c>
      <c r="E416" t="n">
        <v>11.95</v>
      </c>
      <c r="F416" t="n">
        <v>8.949999999999999</v>
      </c>
      <c r="G416" t="n">
        <v>59.7</v>
      </c>
      <c r="H416" t="n">
        <v>0.87</v>
      </c>
      <c r="I416" t="n">
        <v>9</v>
      </c>
      <c r="J416" t="n">
        <v>230.38</v>
      </c>
      <c r="K416" t="n">
        <v>56.13</v>
      </c>
      <c r="L416" t="n">
        <v>11.25</v>
      </c>
      <c r="M416" t="n">
        <v>7</v>
      </c>
      <c r="N416" t="n">
        <v>53</v>
      </c>
      <c r="O416" t="n">
        <v>28647.87</v>
      </c>
      <c r="P416" t="n">
        <v>116.08</v>
      </c>
      <c r="Q416" t="n">
        <v>446.27</v>
      </c>
      <c r="R416" t="n">
        <v>38.32</v>
      </c>
      <c r="S416" t="n">
        <v>28.73</v>
      </c>
      <c r="T416" t="n">
        <v>4117.65</v>
      </c>
      <c r="U416" t="n">
        <v>0.75</v>
      </c>
      <c r="V416" t="n">
        <v>0.91</v>
      </c>
      <c r="W416" t="n">
        <v>0.09</v>
      </c>
      <c r="X416" t="n">
        <v>0.23</v>
      </c>
      <c r="Y416" t="n">
        <v>1</v>
      </c>
      <c r="Z416" t="n">
        <v>10</v>
      </c>
    </row>
    <row r="417">
      <c r="A417" t="n">
        <v>42</v>
      </c>
      <c r="B417" t="n">
        <v>110</v>
      </c>
      <c r="C417" t="inlineStr">
        <is>
          <t xml:space="preserve">CONCLUIDO	</t>
        </is>
      </c>
      <c r="D417" t="n">
        <v>8.3665</v>
      </c>
      <c r="E417" t="n">
        <v>11.95</v>
      </c>
      <c r="F417" t="n">
        <v>8.960000000000001</v>
      </c>
      <c r="G417" t="n">
        <v>59.73</v>
      </c>
      <c r="H417" t="n">
        <v>0.89</v>
      </c>
      <c r="I417" t="n">
        <v>9</v>
      </c>
      <c r="J417" t="n">
        <v>230.81</v>
      </c>
      <c r="K417" t="n">
        <v>56.13</v>
      </c>
      <c r="L417" t="n">
        <v>11.5</v>
      </c>
      <c r="M417" t="n">
        <v>7</v>
      </c>
      <c r="N417" t="n">
        <v>53.18</v>
      </c>
      <c r="O417" t="n">
        <v>28700.26</v>
      </c>
      <c r="P417" t="n">
        <v>115.78</v>
      </c>
      <c r="Q417" t="n">
        <v>446.27</v>
      </c>
      <c r="R417" t="n">
        <v>38.49</v>
      </c>
      <c r="S417" t="n">
        <v>28.73</v>
      </c>
      <c r="T417" t="n">
        <v>4206.3</v>
      </c>
      <c r="U417" t="n">
        <v>0.75</v>
      </c>
      <c r="V417" t="n">
        <v>0.91</v>
      </c>
      <c r="W417" t="n">
        <v>0.09</v>
      </c>
      <c r="X417" t="n">
        <v>0.24</v>
      </c>
      <c r="Y417" t="n">
        <v>1</v>
      </c>
      <c r="Z417" t="n">
        <v>10</v>
      </c>
    </row>
    <row r="418">
      <c r="A418" t="n">
        <v>43</v>
      </c>
      <c r="B418" t="n">
        <v>110</v>
      </c>
      <c r="C418" t="inlineStr">
        <is>
          <t xml:space="preserve">CONCLUIDO	</t>
        </is>
      </c>
      <c r="D418" t="n">
        <v>8.4238</v>
      </c>
      <c r="E418" t="n">
        <v>11.87</v>
      </c>
      <c r="F418" t="n">
        <v>8.92</v>
      </c>
      <c r="G418" t="n">
        <v>66.90000000000001</v>
      </c>
      <c r="H418" t="n">
        <v>0.9</v>
      </c>
      <c r="I418" t="n">
        <v>8</v>
      </c>
      <c r="J418" t="n">
        <v>231.23</v>
      </c>
      <c r="K418" t="n">
        <v>56.13</v>
      </c>
      <c r="L418" t="n">
        <v>11.75</v>
      </c>
      <c r="M418" t="n">
        <v>6</v>
      </c>
      <c r="N418" t="n">
        <v>53.36</v>
      </c>
      <c r="O418" t="n">
        <v>28752.71</v>
      </c>
      <c r="P418" t="n">
        <v>114.55</v>
      </c>
      <c r="Q418" t="n">
        <v>446.27</v>
      </c>
      <c r="R418" t="n">
        <v>37.17</v>
      </c>
      <c r="S418" t="n">
        <v>28.73</v>
      </c>
      <c r="T418" t="n">
        <v>3549.84</v>
      </c>
      <c r="U418" t="n">
        <v>0.77</v>
      </c>
      <c r="V418" t="n">
        <v>0.91</v>
      </c>
      <c r="W418" t="n">
        <v>0.09</v>
      </c>
      <c r="X418" t="n">
        <v>0.2</v>
      </c>
      <c r="Y418" t="n">
        <v>1</v>
      </c>
      <c r="Z418" t="n">
        <v>10</v>
      </c>
    </row>
    <row r="419">
      <c r="A419" t="n">
        <v>44</v>
      </c>
      <c r="B419" t="n">
        <v>110</v>
      </c>
      <c r="C419" t="inlineStr">
        <is>
          <t xml:space="preserve">CONCLUIDO	</t>
        </is>
      </c>
      <c r="D419" t="n">
        <v>8.420299999999999</v>
      </c>
      <c r="E419" t="n">
        <v>11.88</v>
      </c>
      <c r="F419" t="n">
        <v>8.93</v>
      </c>
      <c r="G419" t="n">
        <v>66.94</v>
      </c>
      <c r="H419" t="n">
        <v>0.92</v>
      </c>
      <c r="I419" t="n">
        <v>8</v>
      </c>
      <c r="J419" t="n">
        <v>231.66</v>
      </c>
      <c r="K419" t="n">
        <v>56.13</v>
      </c>
      <c r="L419" t="n">
        <v>12</v>
      </c>
      <c r="M419" t="n">
        <v>6</v>
      </c>
      <c r="N419" t="n">
        <v>53.53</v>
      </c>
      <c r="O419" t="n">
        <v>28805.23</v>
      </c>
      <c r="P419" t="n">
        <v>114.14</v>
      </c>
      <c r="Q419" t="n">
        <v>446.27</v>
      </c>
      <c r="R419" t="n">
        <v>37.28</v>
      </c>
      <c r="S419" t="n">
        <v>28.73</v>
      </c>
      <c r="T419" t="n">
        <v>3603.91</v>
      </c>
      <c r="U419" t="n">
        <v>0.77</v>
      </c>
      <c r="V419" t="n">
        <v>0.91</v>
      </c>
      <c r="W419" t="n">
        <v>0.1</v>
      </c>
      <c r="X419" t="n">
        <v>0.21</v>
      </c>
      <c r="Y419" t="n">
        <v>1</v>
      </c>
      <c r="Z419" t="n">
        <v>10</v>
      </c>
    </row>
    <row r="420">
      <c r="A420" t="n">
        <v>45</v>
      </c>
      <c r="B420" t="n">
        <v>110</v>
      </c>
      <c r="C420" t="inlineStr">
        <is>
          <t xml:space="preserve">CONCLUIDO	</t>
        </is>
      </c>
      <c r="D420" t="n">
        <v>8.436199999999999</v>
      </c>
      <c r="E420" t="n">
        <v>11.85</v>
      </c>
      <c r="F420" t="n">
        <v>8.9</v>
      </c>
      <c r="G420" t="n">
        <v>66.77</v>
      </c>
      <c r="H420" t="n">
        <v>0.9399999999999999</v>
      </c>
      <c r="I420" t="n">
        <v>8</v>
      </c>
      <c r="J420" t="n">
        <v>232.08</v>
      </c>
      <c r="K420" t="n">
        <v>56.13</v>
      </c>
      <c r="L420" t="n">
        <v>12.25</v>
      </c>
      <c r="M420" t="n">
        <v>6</v>
      </c>
      <c r="N420" t="n">
        <v>53.71</v>
      </c>
      <c r="O420" t="n">
        <v>28857.81</v>
      </c>
      <c r="P420" t="n">
        <v>113.57</v>
      </c>
      <c r="Q420" t="n">
        <v>446.27</v>
      </c>
      <c r="R420" t="n">
        <v>36.45</v>
      </c>
      <c r="S420" t="n">
        <v>28.73</v>
      </c>
      <c r="T420" t="n">
        <v>3190.24</v>
      </c>
      <c r="U420" t="n">
        <v>0.79</v>
      </c>
      <c r="V420" t="n">
        <v>0.91</v>
      </c>
      <c r="W420" t="n">
        <v>0.09</v>
      </c>
      <c r="X420" t="n">
        <v>0.18</v>
      </c>
      <c r="Y420" t="n">
        <v>1</v>
      </c>
      <c r="Z420" t="n">
        <v>10</v>
      </c>
    </row>
    <row r="421">
      <c r="A421" t="n">
        <v>46</v>
      </c>
      <c r="B421" t="n">
        <v>110</v>
      </c>
      <c r="C421" t="inlineStr">
        <is>
          <t xml:space="preserve">CONCLUIDO	</t>
        </is>
      </c>
      <c r="D421" t="n">
        <v>8.434699999999999</v>
      </c>
      <c r="E421" t="n">
        <v>11.86</v>
      </c>
      <c r="F421" t="n">
        <v>8.91</v>
      </c>
      <c r="G421" t="n">
        <v>66.79000000000001</v>
      </c>
      <c r="H421" t="n">
        <v>0.96</v>
      </c>
      <c r="I421" t="n">
        <v>8</v>
      </c>
      <c r="J421" t="n">
        <v>232.51</v>
      </c>
      <c r="K421" t="n">
        <v>56.13</v>
      </c>
      <c r="L421" t="n">
        <v>12.5</v>
      </c>
      <c r="M421" t="n">
        <v>6</v>
      </c>
      <c r="N421" t="n">
        <v>53.88</v>
      </c>
      <c r="O421" t="n">
        <v>28910.45</v>
      </c>
      <c r="P421" t="n">
        <v>113.3</v>
      </c>
      <c r="Q421" t="n">
        <v>446.27</v>
      </c>
      <c r="R421" t="n">
        <v>36.46</v>
      </c>
      <c r="S421" t="n">
        <v>28.73</v>
      </c>
      <c r="T421" t="n">
        <v>3195.53</v>
      </c>
      <c r="U421" t="n">
        <v>0.79</v>
      </c>
      <c r="V421" t="n">
        <v>0.91</v>
      </c>
      <c r="W421" t="n">
        <v>0.1</v>
      </c>
      <c r="X421" t="n">
        <v>0.18</v>
      </c>
      <c r="Y421" t="n">
        <v>1</v>
      </c>
      <c r="Z421" t="n">
        <v>10</v>
      </c>
    </row>
    <row r="422">
      <c r="A422" t="n">
        <v>47</v>
      </c>
      <c r="B422" t="n">
        <v>110</v>
      </c>
      <c r="C422" t="inlineStr">
        <is>
          <t xml:space="preserve">CONCLUIDO	</t>
        </is>
      </c>
      <c r="D422" t="n">
        <v>8.4527</v>
      </c>
      <c r="E422" t="n">
        <v>11.83</v>
      </c>
      <c r="F422" t="n">
        <v>8.880000000000001</v>
      </c>
      <c r="G422" t="n">
        <v>66.59999999999999</v>
      </c>
      <c r="H422" t="n">
        <v>0.97</v>
      </c>
      <c r="I422" t="n">
        <v>8</v>
      </c>
      <c r="J422" t="n">
        <v>232.94</v>
      </c>
      <c r="K422" t="n">
        <v>56.13</v>
      </c>
      <c r="L422" t="n">
        <v>12.75</v>
      </c>
      <c r="M422" t="n">
        <v>6</v>
      </c>
      <c r="N422" t="n">
        <v>54.06</v>
      </c>
      <c r="O422" t="n">
        <v>28963.15</v>
      </c>
      <c r="P422" t="n">
        <v>112.03</v>
      </c>
      <c r="Q422" t="n">
        <v>446.27</v>
      </c>
      <c r="R422" t="n">
        <v>35.82</v>
      </c>
      <c r="S422" t="n">
        <v>28.73</v>
      </c>
      <c r="T422" t="n">
        <v>2877.5</v>
      </c>
      <c r="U422" t="n">
        <v>0.8</v>
      </c>
      <c r="V422" t="n">
        <v>0.92</v>
      </c>
      <c r="W422" t="n">
        <v>0.09</v>
      </c>
      <c r="X422" t="n">
        <v>0.16</v>
      </c>
      <c r="Y422" t="n">
        <v>1</v>
      </c>
      <c r="Z422" t="n">
        <v>10</v>
      </c>
    </row>
    <row r="423">
      <c r="A423" t="n">
        <v>48</v>
      </c>
      <c r="B423" t="n">
        <v>110</v>
      </c>
      <c r="C423" t="inlineStr">
        <is>
          <t xml:space="preserve">CONCLUIDO	</t>
        </is>
      </c>
      <c r="D423" t="n">
        <v>8.4114</v>
      </c>
      <c r="E423" t="n">
        <v>11.89</v>
      </c>
      <c r="F423" t="n">
        <v>8.94</v>
      </c>
      <c r="G423" t="n">
        <v>67.04000000000001</v>
      </c>
      <c r="H423" t="n">
        <v>0.99</v>
      </c>
      <c r="I423" t="n">
        <v>8</v>
      </c>
      <c r="J423" t="n">
        <v>233.37</v>
      </c>
      <c r="K423" t="n">
        <v>56.13</v>
      </c>
      <c r="L423" t="n">
        <v>13</v>
      </c>
      <c r="M423" t="n">
        <v>6</v>
      </c>
      <c r="N423" t="n">
        <v>54.24</v>
      </c>
      <c r="O423" t="n">
        <v>29015.91</v>
      </c>
      <c r="P423" t="n">
        <v>112.28</v>
      </c>
      <c r="Q423" t="n">
        <v>446.29</v>
      </c>
      <c r="R423" t="n">
        <v>37.92</v>
      </c>
      <c r="S423" t="n">
        <v>28.73</v>
      </c>
      <c r="T423" t="n">
        <v>3926.11</v>
      </c>
      <c r="U423" t="n">
        <v>0.76</v>
      </c>
      <c r="V423" t="n">
        <v>0.91</v>
      </c>
      <c r="W423" t="n">
        <v>0.09</v>
      </c>
      <c r="X423" t="n">
        <v>0.22</v>
      </c>
      <c r="Y423" t="n">
        <v>1</v>
      </c>
      <c r="Z423" t="n">
        <v>10</v>
      </c>
    </row>
    <row r="424">
      <c r="A424" t="n">
        <v>49</v>
      </c>
      <c r="B424" t="n">
        <v>110</v>
      </c>
      <c r="C424" t="inlineStr">
        <is>
          <t xml:space="preserve">CONCLUIDO	</t>
        </is>
      </c>
      <c r="D424" t="n">
        <v>8.474399999999999</v>
      </c>
      <c r="E424" t="n">
        <v>11.8</v>
      </c>
      <c r="F424" t="n">
        <v>8.890000000000001</v>
      </c>
      <c r="G424" t="n">
        <v>76.22</v>
      </c>
      <c r="H424" t="n">
        <v>1.01</v>
      </c>
      <c r="I424" t="n">
        <v>7</v>
      </c>
      <c r="J424" t="n">
        <v>233.79</v>
      </c>
      <c r="K424" t="n">
        <v>56.13</v>
      </c>
      <c r="L424" t="n">
        <v>13.25</v>
      </c>
      <c r="M424" t="n">
        <v>5</v>
      </c>
      <c r="N424" t="n">
        <v>54.42</v>
      </c>
      <c r="O424" t="n">
        <v>29068.74</v>
      </c>
      <c r="P424" t="n">
        <v>111.14</v>
      </c>
      <c r="Q424" t="n">
        <v>446.27</v>
      </c>
      <c r="R424" t="n">
        <v>36.19</v>
      </c>
      <c r="S424" t="n">
        <v>28.73</v>
      </c>
      <c r="T424" t="n">
        <v>3064.88</v>
      </c>
      <c r="U424" t="n">
        <v>0.79</v>
      </c>
      <c r="V424" t="n">
        <v>0.92</v>
      </c>
      <c r="W424" t="n">
        <v>0.09</v>
      </c>
      <c r="X424" t="n">
        <v>0.17</v>
      </c>
      <c r="Y424" t="n">
        <v>1</v>
      </c>
      <c r="Z424" t="n">
        <v>10</v>
      </c>
    </row>
    <row r="425">
      <c r="A425" t="n">
        <v>50</v>
      </c>
      <c r="B425" t="n">
        <v>110</v>
      </c>
      <c r="C425" t="inlineStr">
        <is>
          <t xml:space="preserve">CONCLUIDO	</t>
        </is>
      </c>
      <c r="D425" t="n">
        <v>8.473800000000001</v>
      </c>
      <c r="E425" t="n">
        <v>11.8</v>
      </c>
      <c r="F425" t="n">
        <v>8.890000000000001</v>
      </c>
      <c r="G425" t="n">
        <v>76.22</v>
      </c>
      <c r="H425" t="n">
        <v>1.02</v>
      </c>
      <c r="I425" t="n">
        <v>7</v>
      </c>
      <c r="J425" t="n">
        <v>234.22</v>
      </c>
      <c r="K425" t="n">
        <v>56.13</v>
      </c>
      <c r="L425" t="n">
        <v>13.5</v>
      </c>
      <c r="M425" t="n">
        <v>5</v>
      </c>
      <c r="N425" t="n">
        <v>54.6</v>
      </c>
      <c r="O425" t="n">
        <v>29121.64</v>
      </c>
      <c r="P425" t="n">
        <v>110.92</v>
      </c>
      <c r="Q425" t="n">
        <v>446.27</v>
      </c>
      <c r="R425" t="n">
        <v>36.25</v>
      </c>
      <c r="S425" t="n">
        <v>28.73</v>
      </c>
      <c r="T425" t="n">
        <v>3094.76</v>
      </c>
      <c r="U425" t="n">
        <v>0.79</v>
      </c>
      <c r="V425" t="n">
        <v>0.92</v>
      </c>
      <c r="W425" t="n">
        <v>0.09</v>
      </c>
      <c r="X425" t="n">
        <v>0.17</v>
      </c>
      <c r="Y425" t="n">
        <v>1</v>
      </c>
      <c r="Z425" t="n">
        <v>10</v>
      </c>
    </row>
    <row r="426">
      <c r="A426" t="n">
        <v>51</v>
      </c>
      <c r="B426" t="n">
        <v>110</v>
      </c>
      <c r="C426" t="inlineStr">
        <is>
          <t xml:space="preserve">CONCLUIDO	</t>
        </is>
      </c>
      <c r="D426" t="n">
        <v>8.48</v>
      </c>
      <c r="E426" t="n">
        <v>11.79</v>
      </c>
      <c r="F426" t="n">
        <v>8.880000000000001</v>
      </c>
      <c r="G426" t="n">
        <v>76.15000000000001</v>
      </c>
      <c r="H426" t="n">
        <v>1.04</v>
      </c>
      <c r="I426" t="n">
        <v>7</v>
      </c>
      <c r="J426" t="n">
        <v>234.65</v>
      </c>
      <c r="K426" t="n">
        <v>56.13</v>
      </c>
      <c r="L426" t="n">
        <v>13.75</v>
      </c>
      <c r="M426" t="n">
        <v>5</v>
      </c>
      <c r="N426" t="n">
        <v>54.78</v>
      </c>
      <c r="O426" t="n">
        <v>29174.59</v>
      </c>
      <c r="P426" t="n">
        <v>110.54</v>
      </c>
      <c r="Q426" t="n">
        <v>446.32</v>
      </c>
      <c r="R426" t="n">
        <v>35.92</v>
      </c>
      <c r="S426" t="n">
        <v>28.73</v>
      </c>
      <c r="T426" t="n">
        <v>2930.14</v>
      </c>
      <c r="U426" t="n">
        <v>0.8</v>
      </c>
      <c r="V426" t="n">
        <v>0.92</v>
      </c>
      <c r="W426" t="n">
        <v>0.09</v>
      </c>
      <c r="X426" t="n">
        <v>0.16</v>
      </c>
      <c r="Y426" t="n">
        <v>1</v>
      </c>
      <c r="Z426" t="n">
        <v>10</v>
      </c>
    </row>
    <row r="427">
      <c r="A427" t="n">
        <v>52</v>
      </c>
      <c r="B427" t="n">
        <v>110</v>
      </c>
      <c r="C427" t="inlineStr">
        <is>
          <t xml:space="preserve">CONCLUIDO	</t>
        </is>
      </c>
      <c r="D427" t="n">
        <v>8.466200000000001</v>
      </c>
      <c r="E427" t="n">
        <v>11.81</v>
      </c>
      <c r="F427" t="n">
        <v>8.9</v>
      </c>
      <c r="G427" t="n">
        <v>76.31</v>
      </c>
      <c r="H427" t="n">
        <v>1.06</v>
      </c>
      <c r="I427" t="n">
        <v>7</v>
      </c>
      <c r="J427" t="n">
        <v>235.08</v>
      </c>
      <c r="K427" t="n">
        <v>56.13</v>
      </c>
      <c r="L427" t="n">
        <v>14</v>
      </c>
      <c r="M427" t="n">
        <v>5</v>
      </c>
      <c r="N427" t="n">
        <v>54.96</v>
      </c>
      <c r="O427" t="n">
        <v>29227.61</v>
      </c>
      <c r="P427" t="n">
        <v>110.74</v>
      </c>
      <c r="Q427" t="n">
        <v>446.29</v>
      </c>
      <c r="R427" t="n">
        <v>36.59</v>
      </c>
      <c r="S427" t="n">
        <v>28.73</v>
      </c>
      <c r="T427" t="n">
        <v>3263.24</v>
      </c>
      <c r="U427" t="n">
        <v>0.79</v>
      </c>
      <c r="V427" t="n">
        <v>0.91</v>
      </c>
      <c r="W427" t="n">
        <v>0.09</v>
      </c>
      <c r="X427" t="n">
        <v>0.18</v>
      </c>
      <c r="Y427" t="n">
        <v>1</v>
      </c>
      <c r="Z427" t="n">
        <v>10</v>
      </c>
    </row>
    <row r="428">
      <c r="A428" t="n">
        <v>53</v>
      </c>
      <c r="B428" t="n">
        <v>110</v>
      </c>
      <c r="C428" t="inlineStr">
        <is>
          <t xml:space="preserve">CONCLUIDO	</t>
        </is>
      </c>
      <c r="D428" t="n">
        <v>8.477</v>
      </c>
      <c r="E428" t="n">
        <v>11.8</v>
      </c>
      <c r="F428" t="n">
        <v>8.890000000000001</v>
      </c>
      <c r="G428" t="n">
        <v>76.19</v>
      </c>
      <c r="H428" t="n">
        <v>1.08</v>
      </c>
      <c r="I428" t="n">
        <v>7</v>
      </c>
      <c r="J428" t="n">
        <v>235.51</v>
      </c>
      <c r="K428" t="n">
        <v>56.13</v>
      </c>
      <c r="L428" t="n">
        <v>14.25</v>
      </c>
      <c r="M428" t="n">
        <v>5</v>
      </c>
      <c r="N428" t="n">
        <v>55.14</v>
      </c>
      <c r="O428" t="n">
        <v>29280.69</v>
      </c>
      <c r="P428" t="n">
        <v>110.08</v>
      </c>
      <c r="Q428" t="n">
        <v>446.27</v>
      </c>
      <c r="R428" t="n">
        <v>36.05</v>
      </c>
      <c r="S428" t="n">
        <v>28.73</v>
      </c>
      <c r="T428" t="n">
        <v>2994.63</v>
      </c>
      <c r="U428" t="n">
        <v>0.8</v>
      </c>
      <c r="V428" t="n">
        <v>0.92</v>
      </c>
      <c r="W428" t="n">
        <v>0.09</v>
      </c>
      <c r="X428" t="n">
        <v>0.17</v>
      </c>
      <c r="Y428" t="n">
        <v>1</v>
      </c>
      <c r="Z428" t="n">
        <v>10</v>
      </c>
    </row>
    <row r="429">
      <c r="A429" t="n">
        <v>54</v>
      </c>
      <c r="B429" t="n">
        <v>110</v>
      </c>
      <c r="C429" t="inlineStr">
        <is>
          <t xml:space="preserve">CONCLUIDO	</t>
        </is>
      </c>
      <c r="D429" t="n">
        <v>8.4686</v>
      </c>
      <c r="E429" t="n">
        <v>11.81</v>
      </c>
      <c r="F429" t="n">
        <v>8.9</v>
      </c>
      <c r="G429" t="n">
        <v>76.29000000000001</v>
      </c>
      <c r="H429" t="n">
        <v>1.09</v>
      </c>
      <c r="I429" t="n">
        <v>7</v>
      </c>
      <c r="J429" t="n">
        <v>235.94</v>
      </c>
      <c r="K429" t="n">
        <v>56.13</v>
      </c>
      <c r="L429" t="n">
        <v>14.5</v>
      </c>
      <c r="M429" t="n">
        <v>5</v>
      </c>
      <c r="N429" t="n">
        <v>55.32</v>
      </c>
      <c r="O429" t="n">
        <v>29333.84</v>
      </c>
      <c r="P429" t="n">
        <v>109.5</v>
      </c>
      <c r="Q429" t="n">
        <v>446.27</v>
      </c>
      <c r="R429" t="n">
        <v>36.51</v>
      </c>
      <c r="S429" t="n">
        <v>28.73</v>
      </c>
      <c r="T429" t="n">
        <v>3225.4</v>
      </c>
      <c r="U429" t="n">
        <v>0.79</v>
      </c>
      <c r="V429" t="n">
        <v>0.92</v>
      </c>
      <c r="W429" t="n">
        <v>0.09</v>
      </c>
      <c r="X429" t="n">
        <v>0.18</v>
      </c>
      <c r="Y429" t="n">
        <v>1</v>
      </c>
      <c r="Z429" t="n">
        <v>10</v>
      </c>
    </row>
    <row r="430">
      <c r="A430" t="n">
        <v>55</v>
      </c>
      <c r="B430" t="n">
        <v>110</v>
      </c>
      <c r="C430" t="inlineStr">
        <is>
          <t xml:space="preserve">CONCLUIDO	</t>
        </is>
      </c>
      <c r="D430" t="n">
        <v>8.4842</v>
      </c>
      <c r="E430" t="n">
        <v>11.79</v>
      </c>
      <c r="F430" t="n">
        <v>8.880000000000001</v>
      </c>
      <c r="G430" t="n">
        <v>76.09999999999999</v>
      </c>
      <c r="H430" t="n">
        <v>1.11</v>
      </c>
      <c r="I430" t="n">
        <v>7</v>
      </c>
      <c r="J430" t="n">
        <v>236.37</v>
      </c>
      <c r="K430" t="n">
        <v>56.13</v>
      </c>
      <c r="L430" t="n">
        <v>14.75</v>
      </c>
      <c r="M430" t="n">
        <v>5</v>
      </c>
      <c r="N430" t="n">
        <v>55.5</v>
      </c>
      <c r="O430" t="n">
        <v>29387.05</v>
      </c>
      <c r="P430" t="n">
        <v>108.99</v>
      </c>
      <c r="Q430" t="n">
        <v>446.28</v>
      </c>
      <c r="R430" t="n">
        <v>35.68</v>
      </c>
      <c r="S430" t="n">
        <v>28.73</v>
      </c>
      <c r="T430" t="n">
        <v>2809.2</v>
      </c>
      <c r="U430" t="n">
        <v>0.8100000000000001</v>
      </c>
      <c r="V430" t="n">
        <v>0.92</v>
      </c>
      <c r="W430" t="n">
        <v>0.09</v>
      </c>
      <c r="X430" t="n">
        <v>0.16</v>
      </c>
      <c r="Y430" t="n">
        <v>1</v>
      </c>
      <c r="Z430" t="n">
        <v>10</v>
      </c>
    </row>
    <row r="431">
      <c r="A431" t="n">
        <v>56</v>
      </c>
      <c r="B431" t="n">
        <v>110</v>
      </c>
      <c r="C431" t="inlineStr">
        <is>
          <t xml:space="preserve">CONCLUIDO	</t>
        </is>
      </c>
      <c r="D431" t="n">
        <v>8.4848</v>
      </c>
      <c r="E431" t="n">
        <v>11.79</v>
      </c>
      <c r="F431" t="n">
        <v>8.880000000000001</v>
      </c>
      <c r="G431" t="n">
        <v>76.09</v>
      </c>
      <c r="H431" t="n">
        <v>1.13</v>
      </c>
      <c r="I431" t="n">
        <v>7</v>
      </c>
      <c r="J431" t="n">
        <v>236.81</v>
      </c>
      <c r="K431" t="n">
        <v>56.13</v>
      </c>
      <c r="L431" t="n">
        <v>15</v>
      </c>
      <c r="M431" t="n">
        <v>5</v>
      </c>
      <c r="N431" t="n">
        <v>55.68</v>
      </c>
      <c r="O431" t="n">
        <v>29440.33</v>
      </c>
      <c r="P431" t="n">
        <v>107.59</v>
      </c>
      <c r="Q431" t="n">
        <v>446.29</v>
      </c>
      <c r="R431" t="n">
        <v>35.63</v>
      </c>
      <c r="S431" t="n">
        <v>28.73</v>
      </c>
      <c r="T431" t="n">
        <v>2785.45</v>
      </c>
      <c r="U431" t="n">
        <v>0.8100000000000001</v>
      </c>
      <c r="V431" t="n">
        <v>0.92</v>
      </c>
      <c r="W431" t="n">
        <v>0.09</v>
      </c>
      <c r="X431" t="n">
        <v>0.16</v>
      </c>
      <c r="Y431" t="n">
        <v>1</v>
      </c>
      <c r="Z431" t="n">
        <v>10</v>
      </c>
    </row>
    <row r="432">
      <c r="A432" t="n">
        <v>57</v>
      </c>
      <c r="B432" t="n">
        <v>110</v>
      </c>
      <c r="C432" t="inlineStr">
        <is>
          <t xml:space="preserve">CONCLUIDO	</t>
        </is>
      </c>
      <c r="D432" t="n">
        <v>8.553900000000001</v>
      </c>
      <c r="E432" t="n">
        <v>11.69</v>
      </c>
      <c r="F432" t="n">
        <v>8.82</v>
      </c>
      <c r="G432" t="n">
        <v>88.23999999999999</v>
      </c>
      <c r="H432" t="n">
        <v>1.14</v>
      </c>
      <c r="I432" t="n">
        <v>6</v>
      </c>
      <c r="J432" t="n">
        <v>237.24</v>
      </c>
      <c r="K432" t="n">
        <v>56.13</v>
      </c>
      <c r="L432" t="n">
        <v>15.25</v>
      </c>
      <c r="M432" t="n">
        <v>4</v>
      </c>
      <c r="N432" t="n">
        <v>55.86</v>
      </c>
      <c r="O432" t="n">
        <v>29493.67</v>
      </c>
      <c r="P432" t="n">
        <v>106.35</v>
      </c>
      <c r="Q432" t="n">
        <v>446.27</v>
      </c>
      <c r="R432" t="n">
        <v>33.98</v>
      </c>
      <c r="S432" t="n">
        <v>28.73</v>
      </c>
      <c r="T432" t="n">
        <v>1963.58</v>
      </c>
      <c r="U432" t="n">
        <v>0.85</v>
      </c>
      <c r="V432" t="n">
        <v>0.92</v>
      </c>
      <c r="W432" t="n">
        <v>0.09</v>
      </c>
      <c r="X432" t="n">
        <v>0.1</v>
      </c>
      <c r="Y432" t="n">
        <v>1</v>
      </c>
      <c r="Z432" t="n">
        <v>10</v>
      </c>
    </row>
    <row r="433">
      <c r="A433" t="n">
        <v>58</v>
      </c>
      <c r="B433" t="n">
        <v>110</v>
      </c>
      <c r="C433" t="inlineStr">
        <is>
          <t xml:space="preserve">CONCLUIDO	</t>
        </is>
      </c>
      <c r="D433" t="n">
        <v>8.5268</v>
      </c>
      <c r="E433" t="n">
        <v>11.73</v>
      </c>
      <c r="F433" t="n">
        <v>8.859999999999999</v>
      </c>
      <c r="G433" t="n">
        <v>88.62</v>
      </c>
      <c r="H433" t="n">
        <v>1.16</v>
      </c>
      <c r="I433" t="n">
        <v>6</v>
      </c>
      <c r="J433" t="n">
        <v>237.67</v>
      </c>
      <c r="K433" t="n">
        <v>56.13</v>
      </c>
      <c r="L433" t="n">
        <v>15.5</v>
      </c>
      <c r="M433" t="n">
        <v>4</v>
      </c>
      <c r="N433" t="n">
        <v>56.05</v>
      </c>
      <c r="O433" t="n">
        <v>29547.07</v>
      </c>
      <c r="P433" t="n">
        <v>106.84</v>
      </c>
      <c r="Q433" t="n">
        <v>446.28</v>
      </c>
      <c r="R433" t="n">
        <v>35.3</v>
      </c>
      <c r="S433" t="n">
        <v>28.73</v>
      </c>
      <c r="T433" t="n">
        <v>2625.16</v>
      </c>
      <c r="U433" t="n">
        <v>0.8100000000000001</v>
      </c>
      <c r="V433" t="n">
        <v>0.92</v>
      </c>
      <c r="W433" t="n">
        <v>0.09</v>
      </c>
      <c r="X433" t="n">
        <v>0.14</v>
      </c>
      <c r="Y433" t="n">
        <v>1</v>
      </c>
      <c r="Z433" t="n">
        <v>10</v>
      </c>
    </row>
    <row r="434">
      <c r="A434" t="n">
        <v>59</v>
      </c>
      <c r="B434" t="n">
        <v>110</v>
      </c>
      <c r="C434" t="inlineStr">
        <is>
          <t xml:space="preserve">CONCLUIDO	</t>
        </is>
      </c>
      <c r="D434" t="n">
        <v>8.520300000000001</v>
      </c>
      <c r="E434" t="n">
        <v>11.74</v>
      </c>
      <c r="F434" t="n">
        <v>8.869999999999999</v>
      </c>
      <c r="G434" t="n">
        <v>88.70999999999999</v>
      </c>
      <c r="H434" t="n">
        <v>1.18</v>
      </c>
      <c r="I434" t="n">
        <v>6</v>
      </c>
      <c r="J434" t="n">
        <v>238.11</v>
      </c>
      <c r="K434" t="n">
        <v>56.13</v>
      </c>
      <c r="L434" t="n">
        <v>15.75</v>
      </c>
      <c r="M434" t="n">
        <v>4</v>
      </c>
      <c r="N434" t="n">
        <v>56.23</v>
      </c>
      <c r="O434" t="n">
        <v>29600.54</v>
      </c>
      <c r="P434" t="n">
        <v>107.17</v>
      </c>
      <c r="Q434" t="n">
        <v>446.27</v>
      </c>
      <c r="R434" t="n">
        <v>35.52</v>
      </c>
      <c r="S434" t="n">
        <v>28.73</v>
      </c>
      <c r="T434" t="n">
        <v>2734.03</v>
      </c>
      <c r="U434" t="n">
        <v>0.8100000000000001</v>
      </c>
      <c r="V434" t="n">
        <v>0.92</v>
      </c>
      <c r="W434" t="n">
        <v>0.09</v>
      </c>
      <c r="X434" t="n">
        <v>0.15</v>
      </c>
      <c r="Y434" t="n">
        <v>1</v>
      </c>
      <c r="Z434" t="n">
        <v>10</v>
      </c>
    </row>
    <row r="435">
      <c r="A435" t="n">
        <v>60</v>
      </c>
      <c r="B435" t="n">
        <v>110</v>
      </c>
      <c r="C435" t="inlineStr">
        <is>
          <t xml:space="preserve">CONCLUIDO	</t>
        </is>
      </c>
      <c r="D435" t="n">
        <v>8.532</v>
      </c>
      <c r="E435" t="n">
        <v>11.72</v>
      </c>
      <c r="F435" t="n">
        <v>8.85</v>
      </c>
      <c r="G435" t="n">
        <v>88.54000000000001</v>
      </c>
      <c r="H435" t="n">
        <v>1.19</v>
      </c>
      <c r="I435" t="n">
        <v>6</v>
      </c>
      <c r="J435" t="n">
        <v>238.54</v>
      </c>
      <c r="K435" t="n">
        <v>56.13</v>
      </c>
      <c r="L435" t="n">
        <v>16</v>
      </c>
      <c r="M435" t="n">
        <v>4</v>
      </c>
      <c r="N435" t="n">
        <v>56.41</v>
      </c>
      <c r="O435" t="n">
        <v>29654.08</v>
      </c>
      <c r="P435" t="n">
        <v>106.78</v>
      </c>
      <c r="Q435" t="n">
        <v>446.27</v>
      </c>
      <c r="R435" t="n">
        <v>35</v>
      </c>
      <c r="S435" t="n">
        <v>28.73</v>
      </c>
      <c r="T435" t="n">
        <v>2476.15</v>
      </c>
      <c r="U435" t="n">
        <v>0.82</v>
      </c>
      <c r="V435" t="n">
        <v>0.92</v>
      </c>
      <c r="W435" t="n">
        <v>0.09</v>
      </c>
      <c r="X435" t="n">
        <v>0.13</v>
      </c>
      <c r="Y435" t="n">
        <v>1</v>
      </c>
      <c r="Z435" t="n">
        <v>10</v>
      </c>
    </row>
    <row r="436">
      <c r="A436" t="n">
        <v>61</v>
      </c>
      <c r="B436" t="n">
        <v>110</v>
      </c>
      <c r="C436" t="inlineStr">
        <is>
          <t xml:space="preserve">CONCLUIDO	</t>
        </is>
      </c>
      <c r="D436" t="n">
        <v>8.5251</v>
      </c>
      <c r="E436" t="n">
        <v>11.73</v>
      </c>
      <c r="F436" t="n">
        <v>8.859999999999999</v>
      </c>
      <c r="G436" t="n">
        <v>88.64</v>
      </c>
      <c r="H436" t="n">
        <v>1.21</v>
      </c>
      <c r="I436" t="n">
        <v>6</v>
      </c>
      <c r="J436" t="n">
        <v>238.97</v>
      </c>
      <c r="K436" t="n">
        <v>56.13</v>
      </c>
      <c r="L436" t="n">
        <v>16.25</v>
      </c>
      <c r="M436" t="n">
        <v>4</v>
      </c>
      <c r="N436" t="n">
        <v>56.6</v>
      </c>
      <c r="O436" t="n">
        <v>29707.68</v>
      </c>
      <c r="P436" t="n">
        <v>106.88</v>
      </c>
      <c r="Q436" t="n">
        <v>446.27</v>
      </c>
      <c r="R436" t="n">
        <v>35.32</v>
      </c>
      <c r="S436" t="n">
        <v>28.73</v>
      </c>
      <c r="T436" t="n">
        <v>2635.43</v>
      </c>
      <c r="U436" t="n">
        <v>0.8100000000000001</v>
      </c>
      <c r="V436" t="n">
        <v>0.92</v>
      </c>
      <c r="W436" t="n">
        <v>0.09</v>
      </c>
      <c r="X436" t="n">
        <v>0.14</v>
      </c>
      <c r="Y436" t="n">
        <v>1</v>
      </c>
      <c r="Z436" t="n">
        <v>10</v>
      </c>
    </row>
    <row r="437">
      <c r="A437" t="n">
        <v>62</v>
      </c>
      <c r="B437" t="n">
        <v>110</v>
      </c>
      <c r="C437" t="inlineStr">
        <is>
          <t xml:space="preserve">CONCLUIDO	</t>
        </is>
      </c>
      <c r="D437" t="n">
        <v>8.526199999999999</v>
      </c>
      <c r="E437" t="n">
        <v>11.73</v>
      </c>
      <c r="F437" t="n">
        <v>8.859999999999999</v>
      </c>
      <c r="G437" t="n">
        <v>88.62</v>
      </c>
      <c r="H437" t="n">
        <v>1.23</v>
      </c>
      <c r="I437" t="n">
        <v>6</v>
      </c>
      <c r="J437" t="n">
        <v>239.41</v>
      </c>
      <c r="K437" t="n">
        <v>56.13</v>
      </c>
      <c r="L437" t="n">
        <v>16.5</v>
      </c>
      <c r="M437" t="n">
        <v>4</v>
      </c>
      <c r="N437" t="n">
        <v>56.78</v>
      </c>
      <c r="O437" t="n">
        <v>29761.35</v>
      </c>
      <c r="P437" t="n">
        <v>106.66</v>
      </c>
      <c r="Q437" t="n">
        <v>446.32</v>
      </c>
      <c r="R437" t="n">
        <v>35.22</v>
      </c>
      <c r="S437" t="n">
        <v>28.73</v>
      </c>
      <c r="T437" t="n">
        <v>2584.81</v>
      </c>
      <c r="U437" t="n">
        <v>0.82</v>
      </c>
      <c r="V437" t="n">
        <v>0.92</v>
      </c>
      <c r="W437" t="n">
        <v>0.09</v>
      </c>
      <c r="X437" t="n">
        <v>0.14</v>
      </c>
      <c r="Y437" t="n">
        <v>1</v>
      </c>
      <c r="Z437" t="n">
        <v>10</v>
      </c>
    </row>
    <row r="438">
      <c r="A438" t="n">
        <v>63</v>
      </c>
      <c r="B438" t="n">
        <v>110</v>
      </c>
      <c r="C438" t="inlineStr">
        <is>
          <t xml:space="preserve">CONCLUIDO	</t>
        </is>
      </c>
      <c r="D438" t="n">
        <v>8.5266</v>
      </c>
      <c r="E438" t="n">
        <v>11.73</v>
      </c>
      <c r="F438" t="n">
        <v>8.859999999999999</v>
      </c>
      <c r="G438" t="n">
        <v>88.62</v>
      </c>
      <c r="H438" t="n">
        <v>1.24</v>
      </c>
      <c r="I438" t="n">
        <v>6</v>
      </c>
      <c r="J438" t="n">
        <v>239.85</v>
      </c>
      <c r="K438" t="n">
        <v>56.13</v>
      </c>
      <c r="L438" t="n">
        <v>16.75</v>
      </c>
      <c r="M438" t="n">
        <v>4</v>
      </c>
      <c r="N438" t="n">
        <v>56.97</v>
      </c>
      <c r="O438" t="n">
        <v>29815.09</v>
      </c>
      <c r="P438" t="n">
        <v>106.82</v>
      </c>
      <c r="Q438" t="n">
        <v>446.27</v>
      </c>
      <c r="R438" t="n">
        <v>35.25</v>
      </c>
      <c r="S438" t="n">
        <v>28.73</v>
      </c>
      <c r="T438" t="n">
        <v>2599.69</v>
      </c>
      <c r="U438" t="n">
        <v>0.82</v>
      </c>
      <c r="V438" t="n">
        <v>0.92</v>
      </c>
      <c r="W438" t="n">
        <v>0.09</v>
      </c>
      <c r="X438" t="n">
        <v>0.14</v>
      </c>
      <c r="Y438" t="n">
        <v>1</v>
      </c>
      <c r="Z438" t="n">
        <v>10</v>
      </c>
    </row>
    <row r="439">
      <c r="A439" t="n">
        <v>64</v>
      </c>
      <c r="B439" t="n">
        <v>110</v>
      </c>
      <c r="C439" t="inlineStr">
        <is>
          <t xml:space="preserve">CONCLUIDO	</t>
        </is>
      </c>
      <c r="D439" t="n">
        <v>8.534599999999999</v>
      </c>
      <c r="E439" t="n">
        <v>11.72</v>
      </c>
      <c r="F439" t="n">
        <v>8.85</v>
      </c>
      <c r="G439" t="n">
        <v>88.51000000000001</v>
      </c>
      <c r="H439" t="n">
        <v>1.26</v>
      </c>
      <c r="I439" t="n">
        <v>6</v>
      </c>
      <c r="J439" t="n">
        <v>240.28</v>
      </c>
      <c r="K439" t="n">
        <v>56.13</v>
      </c>
      <c r="L439" t="n">
        <v>17</v>
      </c>
      <c r="M439" t="n">
        <v>4</v>
      </c>
      <c r="N439" t="n">
        <v>57.16</v>
      </c>
      <c r="O439" t="n">
        <v>29869.01</v>
      </c>
      <c r="P439" t="n">
        <v>105.55</v>
      </c>
      <c r="Q439" t="n">
        <v>446.27</v>
      </c>
      <c r="R439" t="n">
        <v>34.8</v>
      </c>
      <c r="S439" t="n">
        <v>28.73</v>
      </c>
      <c r="T439" t="n">
        <v>2374.16</v>
      </c>
      <c r="U439" t="n">
        <v>0.83</v>
      </c>
      <c r="V439" t="n">
        <v>0.92</v>
      </c>
      <c r="W439" t="n">
        <v>0.09</v>
      </c>
      <c r="X439" t="n">
        <v>0.13</v>
      </c>
      <c r="Y439" t="n">
        <v>1</v>
      </c>
      <c r="Z439" t="n">
        <v>10</v>
      </c>
    </row>
    <row r="440">
      <c r="A440" t="n">
        <v>65</v>
      </c>
      <c r="B440" t="n">
        <v>110</v>
      </c>
      <c r="C440" t="inlineStr">
        <is>
          <t xml:space="preserve">CONCLUIDO	</t>
        </is>
      </c>
      <c r="D440" t="n">
        <v>8.5336</v>
      </c>
      <c r="E440" t="n">
        <v>11.72</v>
      </c>
      <c r="F440" t="n">
        <v>8.85</v>
      </c>
      <c r="G440" t="n">
        <v>88.52</v>
      </c>
      <c r="H440" t="n">
        <v>1.27</v>
      </c>
      <c r="I440" t="n">
        <v>6</v>
      </c>
      <c r="J440" t="n">
        <v>240.72</v>
      </c>
      <c r="K440" t="n">
        <v>56.13</v>
      </c>
      <c r="L440" t="n">
        <v>17.25</v>
      </c>
      <c r="M440" t="n">
        <v>3</v>
      </c>
      <c r="N440" t="n">
        <v>57.34</v>
      </c>
      <c r="O440" t="n">
        <v>29922.88</v>
      </c>
      <c r="P440" t="n">
        <v>104.45</v>
      </c>
      <c r="Q440" t="n">
        <v>446.27</v>
      </c>
      <c r="R440" t="n">
        <v>34.77</v>
      </c>
      <c r="S440" t="n">
        <v>28.73</v>
      </c>
      <c r="T440" t="n">
        <v>2361.67</v>
      </c>
      <c r="U440" t="n">
        <v>0.83</v>
      </c>
      <c r="V440" t="n">
        <v>0.92</v>
      </c>
      <c r="W440" t="n">
        <v>0.09</v>
      </c>
      <c r="X440" t="n">
        <v>0.13</v>
      </c>
      <c r="Y440" t="n">
        <v>1</v>
      </c>
      <c r="Z440" t="n">
        <v>10</v>
      </c>
    </row>
    <row r="441">
      <c r="A441" t="n">
        <v>66</v>
      </c>
      <c r="B441" t="n">
        <v>110</v>
      </c>
      <c r="C441" t="inlineStr">
        <is>
          <t xml:space="preserve">CONCLUIDO	</t>
        </is>
      </c>
      <c r="D441" t="n">
        <v>8.548</v>
      </c>
      <c r="E441" t="n">
        <v>11.7</v>
      </c>
      <c r="F441" t="n">
        <v>8.83</v>
      </c>
      <c r="G441" t="n">
        <v>88.33</v>
      </c>
      <c r="H441" t="n">
        <v>1.29</v>
      </c>
      <c r="I441" t="n">
        <v>6</v>
      </c>
      <c r="J441" t="n">
        <v>241.16</v>
      </c>
      <c r="K441" t="n">
        <v>56.13</v>
      </c>
      <c r="L441" t="n">
        <v>17.5</v>
      </c>
      <c r="M441" t="n">
        <v>3</v>
      </c>
      <c r="N441" t="n">
        <v>57.53</v>
      </c>
      <c r="O441" t="n">
        <v>29976.82</v>
      </c>
      <c r="P441" t="n">
        <v>103.15</v>
      </c>
      <c r="Q441" t="n">
        <v>446.27</v>
      </c>
      <c r="R441" t="n">
        <v>34.12</v>
      </c>
      <c r="S441" t="n">
        <v>28.73</v>
      </c>
      <c r="T441" t="n">
        <v>2035.17</v>
      </c>
      <c r="U441" t="n">
        <v>0.84</v>
      </c>
      <c r="V441" t="n">
        <v>0.92</v>
      </c>
      <c r="W441" t="n">
        <v>0.09</v>
      </c>
      <c r="X441" t="n">
        <v>0.11</v>
      </c>
      <c r="Y441" t="n">
        <v>1</v>
      </c>
      <c r="Z441" t="n">
        <v>10</v>
      </c>
    </row>
    <row r="442">
      <c r="A442" t="n">
        <v>67</v>
      </c>
      <c r="B442" t="n">
        <v>110</v>
      </c>
      <c r="C442" t="inlineStr">
        <is>
          <t xml:space="preserve">CONCLUIDO	</t>
        </is>
      </c>
      <c r="D442" t="n">
        <v>8.540100000000001</v>
      </c>
      <c r="E442" t="n">
        <v>11.71</v>
      </c>
      <c r="F442" t="n">
        <v>8.84</v>
      </c>
      <c r="G442" t="n">
        <v>88.43000000000001</v>
      </c>
      <c r="H442" t="n">
        <v>1.31</v>
      </c>
      <c r="I442" t="n">
        <v>6</v>
      </c>
      <c r="J442" t="n">
        <v>241.59</v>
      </c>
      <c r="K442" t="n">
        <v>56.13</v>
      </c>
      <c r="L442" t="n">
        <v>17.75</v>
      </c>
      <c r="M442" t="n">
        <v>2</v>
      </c>
      <c r="N442" t="n">
        <v>57.72</v>
      </c>
      <c r="O442" t="n">
        <v>30030.83</v>
      </c>
      <c r="P442" t="n">
        <v>102.6</v>
      </c>
      <c r="Q442" t="n">
        <v>446.27</v>
      </c>
      <c r="R442" t="n">
        <v>34.51</v>
      </c>
      <c r="S442" t="n">
        <v>28.73</v>
      </c>
      <c r="T442" t="n">
        <v>2232.14</v>
      </c>
      <c r="U442" t="n">
        <v>0.83</v>
      </c>
      <c r="V442" t="n">
        <v>0.92</v>
      </c>
      <c r="W442" t="n">
        <v>0.09</v>
      </c>
      <c r="X442" t="n">
        <v>0.12</v>
      </c>
      <c r="Y442" t="n">
        <v>1</v>
      </c>
      <c r="Z442" t="n">
        <v>10</v>
      </c>
    </row>
    <row r="443">
      <c r="A443" t="n">
        <v>68</v>
      </c>
      <c r="B443" t="n">
        <v>110</v>
      </c>
      <c r="C443" t="inlineStr">
        <is>
          <t xml:space="preserve">CONCLUIDO	</t>
        </is>
      </c>
      <c r="D443" t="n">
        <v>8.524900000000001</v>
      </c>
      <c r="E443" t="n">
        <v>11.73</v>
      </c>
      <c r="F443" t="n">
        <v>8.859999999999999</v>
      </c>
      <c r="G443" t="n">
        <v>88.64</v>
      </c>
      <c r="H443" t="n">
        <v>1.32</v>
      </c>
      <c r="I443" t="n">
        <v>6</v>
      </c>
      <c r="J443" t="n">
        <v>242.03</v>
      </c>
      <c r="K443" t="n">
        <v>56.13</v>
      </c>
      <c r="L443" t="n">
        <v>18</v>
      </c>
      <c r="M443" t="n">
        <v>2</v>
      </c>
      <c r="N443" t="n">
        <v>57.91</v>
      </c>
      <c r="O443" t="n">
        <v>30084.9</v>
      </c>
      <c r="P443" t="n">
        <v>102.43</v>
      </c>
      <c r="Q443" t="n">
        <v>446.27</v>
      </c>
      <c r="R443" t="n">
        <v>35.27</v>
      </c>
      <c r="S443" t="n">
        <v>28.73</v>
      </c>
      <c r="T443" t="n">
        <v>2608.17</v>
      </c>
      <c r="U443" t="n">
        <v>0.8100000000000001</v>
      </c>
      <c r="V443" t="n">
        <v>0.92</v>
      </c>
      <c r="W443" t="n">
        <v>0.09</v>
      </c>
      <c r="X443" t="n">
        <v>0.14</v>
      </c>
      <c r="Y443" t="n">
        <v>1</v>
      </c>
      <c r="Z443" t="n">
        <v>10</v>
      </c>
    </row>
    <row r="444">
      <c r="A444" t="n">
        <v>69</v>
      </c>
      <c r="B444" t="n">
        <v>110</v>
      </c>
      <c r="C444" t="inlineStr">
        <is>
          <t xml:space="preserve">CONCLUIDO	</t>
        </is>
      </c>
      <c r="D444" t="n">
        <v>8.5189</v>
      </c>
      <c r="E444" t="n">
        <v>11.74</v>
      </c>
      <c r="F444" t="n">
        <v>8.869999999999999</v>
      </c>
      <c r="G444" t="n">
        <v>88.72</v>
      </c>
      <c r="H444" t="n">
        <v>1.34</v>
      </c>
      <c r="I444" t="n">
        <v>6</v>
      </c>
      <c r="J444" t="n">
        <v>242.47</v>
      </c>
      <c r="K444" t="n">
        <v>56.13</v>
      </c>
      <c r="L444" t="n">
        <v>18.25</v>
      </c>
      <c r="M444" t="n">
        <v>1</v>
      </c>
      <c r="N444" t="n">
        <v>58.1</v>
      </c>
      <c r="O444" t="n">
        <v>30139.04</v>
      </c>
      <c r="P444" t="n">
        <v>102.43</v>
      </c>
      <c r="Q444" t="n">
        <v>446.27</v>
      </c>
      <c r="R444" t="n">
        <v>35.45</v>
      </c>
      <c r="S444" t="n">
        <v>28.73</v>
      </c>
      <c r="T444" t="n">
        <v>2698.22</v>
      </c>
      <c r="U444" t="n">
        <v>0.8100000000000001</v>
      </c>
      <c r="V444" t="n">
        <v>0.92</v>
      </c>
      <c r="W444" t="n">
        <v>0.09</v>
      </c>
      <c r="X444" t="n">
        <v>0.15</v>
      </c>
      <c r="Y444" t="n">
        <v>1</v>
      </c>
      <c r="Z444" t="n">
        <v>10</v>
      </c>
    </row>
    <row r="445">
      <c r="A445" t="n">
        <v>70</v>
      </c>
      <c r="B445" t="n">
        <v>110</v>
      </c>
      <c r="C445" t="inlineStr">
        <is>
          <t xml:space="preserve">CONCLUIDO	</t>
        </is>
      </c>
      <c r="D445" t="n">
        <v>8.5235</v>
      </c>
      <c r="E445" t="n">
        <v>11.73</v>
      </c>
      <c r="F445" t="n">
        <v>8.869999999999999</v>
      </c>
      <c r="G445" t="n">
        <v>88.66</v>
      </c>
      <c r="H445" t="n">
        <v>1.35</v>
      </c>
      <c r="I445" t="n">
        <v>6</v>
      </c>
      <c r="J445" t="n">
        <v>242.91</v>
      </c>
      <c r="K445" t="n">
        <v>56.13</v>
      </c>
      <c r="L445" t="n">
        <v>18.5</v>
      </c>
      <c r="M445" t="n">
        <v>0</v>
      </c>
      <c r="N445" t="n">
        <v>58.28</v>
      </c>
      <c r="O445" t="n">
        <v>30193.25</v>
      </c>
      <c r="P445" t="n">
        <v>102.25</v>
      </c>
      <c r="Q445" t="n">
        <v>446.29</v>
      </c>
      <c r="R445" t="n">
        <v>35.14</v>
      </c>
      <c r="S445" t="n">
        <v>28.73</v>
      </c>
      <c r="T445" t="n">
        <v>2547</v>
      </c>
      <c r="U445" t="n">
        <v>0.82</v>
      </c>
      <c r="V445" t="n">
        <v>0.92</v>
      </c>
      <c r="W445" t="n">
        <v>0.1</v>
      </c>
      <c r="X445" t="n">
        <v>0.15</v>
      </c>
      <c r="Y445" t="n">
        <v>1</v>
      </c>
      <c r="Z445" t="n">
        <v>10</v>
      </c>
    </row>
    <row r="446">
      <c r="A446" t="n">
        <v>0</v>
      </c>
      <c r="B446" t="n">
        <v>150</v>
      </c>
      <c r="C446" t="inlineStr">
        <is>
          <t xml:space="preserve">CONCLUIDO	</t>
        </is>
      </c>
      <c r="D446" t="n">
        <v>3.5198</v>
      </c>
      <c r="E446" t="n">
        <v>28.41</v>
      </c>
      <c r="F446" t="n">
        <v>14.64</v>
      </c>
      <c r="G446" t="n">
        <v>4.53</v>
      </c>
      <c r="H446" t="n">
        <v>0.06</v>
      </c>
      <c r="I446" t="n">
        <v>194</v>
      </c>
      <c r="J446" t="n">
        <v>296.65</v>
      </c>
      <c r="K446" t="n">
        <v>61.82</v>
      </c>
      <c r="L446" t="n">
        <v>1</v>
      </c>
      <c r="M446" t="n">
        <v>192</v>
      </c>
      <c r="N446" t="n">
        <v>83.83</v>
      </c>
      <c r="O446" t="n">
        <v>36821.52</v>
      </c>
      <c r="P446" t="n">
        <v>265.26</v>
      </c>
      <c r="Q446" t="n">
        <v>446.61</v>
      </c>
      <c r="R446" t="n">
        <v>224.73</v>
      </c>
      <c r="S446" t="n">
        <v>28.73</v>
      </c>
      <c r="T446" t="n">
        <v>96401.91</v>
      </c>
      <c r="U446" t="n">
        <v>0.13</v>
      </c>
      <c r="V446" t="n">
        <v>0.5600000000000001</v>
      </c>
      <c r="W446" t="n">
        <v>0.39</v>
      </c>
      <c r="X446" t="n">
        <v>5.91</v>
      </c>
      <c r="Y446" t="n">
        <v>1</v>
      </c>
      <c r="Z446" t="n">
        <v>10</v>
      </c>
    </row>
    <row r="447">
      <c r="A447" t="n">
        <v>1</v>
      </c>
      <c r="B447" t="n">
        <v>150</v>
      </c>
      <c r="C447" t="inlineStr">
        <is>
          <t xml:space="preserve">CONCLUIDO	</t>
        </is>
      </c>
      <c r="D447" t="n">
        <v>4.3024</v>
      </c>
      <c r="E447" t="n">
        <v>23.24</v>
      </c>
      <c r="F447" t="n">
        <v>12.75</v>
      </c>
      <c r="G447" t="n">
        <v>5.66</v>
      </c>
      <c r="H447" t="n">
        <v>0.07000000000000001</v>
      </c>
      <c r="I447" t="n">
        <v>135</v>
      </c>
      <c r="J447" t="n">
        <v>297.17</v>
      </c>
      <c r="K447" t="n">
        <v>61.82</v>
      </c>
      <c r="L447" t="n">
        <v>1.25</v>
      </c>
      <c r="M447" t="n">
        <v>133</v>
      </c>
      <c r="N447" t="n">
        <v>84.09999999999999</v>
      </c>
      <c r="O447" t="n">
        <v>36885.7</v>
      </c>
      <c r="P447" t="n">
        <v>230.57</v>
      </c>
      <c r="Q447" t="n">
        <v>446.41</v>
      </c>
      <c r="R447" t="n">
        <v>162.26</v>
      </c>
      <c r="S447" t="n">
        <v>28.73</v>
      </c>
      <c r="T447" t="n">
        <v>65461.55</v>
      </c>
      <c r="U447" t="n">
        <v>0.18</v>
      </c>
      <c r="V447" t="n">
        <v>0.64</v>
      </c>
      <c r="W447" t="n">
        <v>0.29</v>
      </c>
      <c r="X447" t="n">
        <v>4.02</v>
      </c>
      <c r="Y447" t="n">
        <v>1</v>
      </c>
      <c r="Z447" t="n">
        <v>10</v>
      </c>
    </row>
    <row r="448">
      <c r="A448" t="n">
        <v>2</v>
      </c>
      <c r="B448" t="n">
        <v>150</v>
      </c>
      <c r="C448" t="inlineStr">
        <is>
          <t xml:space="preserve">CONCLUIDO	</t>
        </is>
      </c>
      <c r="D448" t="n">
        <v>4.891</v>
      </c>
      <c r="E448" t="n">
        <v>20.45</v>
      </c>
      <c r="F448" t="n">
        <v>11.73</v>
      </c>
      <c r="G448" t="n">
        <v>6.83</v>
      </c>
      <c r="H448" t="n">
        <v>0.09</v>
      </c>
      <c r="I448" t="n">
        <v>103</v>
      </c>
      <c r="J448" t="n">
        <v>297.7</v>
      </c>
      <c r="K448" t="n">
        <v>61.82</v>
      </c>
      <c r="L448" t="n">
        <v>1.5</v>
      </c>
      <c r="M448" t="n">
        <v>101</v>
      </c>
      <c r="N448" t="n">
        <v>84.37</v>
      </c>
      <c r="O448" t="n">
        <v>36949.99</v>
      </c>
      <c r="P448" t="n">
        <v>211.78</v>
      </c>
      <c r="Q448" t="n">
        <v>446.38</v>
      </c>
      <c r="R448" t="n">
        <v>128.92</v>
      </c>
      <c r="S448" t="n">
        <v>28.73</v>
      </c>
      <c r="T448" t="n">
        <v>48951.62</v>
      </c>
      <c r="U448" t="n">
        <v>0.22</v>
      </c>
      <c r="V448" t="n">
        <v>0.6899999999999999</v>
      </c>
      <c r="W448" t="n">
        <v>0.24</v>
      </c>
      <c r="X448" t="n">
        <v>3</v>
      </c>
      <c r="Y448" t="n">
        <v>1</v>
      </c>
      <c r="Z448" t="n">
        <v>10</v>
      </c>
    </row>
    <row r="449">
      <c r="A449" t="n">
        <v>3</v>
      </c>
      <c r="B449" t="n">
        <v>150</v>
      </c>
      <c r="C449" t="inlineStr">
        <is>
          <t xml:space="preserve">CONCLUIDO	</t>
        </is>
      </c>
      <c r="D449" t="n">
        <v>5.3183</v>
      </c>
      <c r="E449" t="n">
        <v>18.8</v>
      </c>
      <c r="F449" t="n">
        <v>11.14</v>
      </c>
      <c r="G449" t="n">
        <v>7.96</v>
      </c>
      <c r="H449" t="n">
        <v>0.1</v>
      </c>
      <c r="I449" t="n">
        <v>84</v>
      </c>
      <c r="J449" t="n">
        <v>298.22</v>
      </c>
      <c r="K449" t="n">
        <v>61.82</v>
      </c>
      <c r="L449" t="n">
        <v>1.75</v>
      </c>
      <c r="M449" t="n">
        <v>82</v>
      </c>
      <c r="N449" t="n">
        <v>84.65000000000001</v>
      </c>
      <c r="O449" t="n">
        <v>37014.39</v>
      </c>
      <c r="P449" t="n">
        <v>200.9</v>
      </c>
      <c r="Q449" t="n">
        <v>446.38</v>
      </c>
      <c r="R449" t="n">
        <v>109.62</v>
      </c>
      <c r="S449" t="n">
        <v>28.73</v>
      </c>
      <c r="T449" t="n">
        <v>39393.85</v>
      </c>
      <c r="U449" t="n">
        <v>0.26</v>
      </c>
      <c r="V449" t="n">
        <v>0.73</v>
      </c>
      <c r="W449" t="n">
        <v>0.21</v>
      </c>
      <c r="X449" t="n">
        <v>2.42</v>
      </c>
      <c r="Y449" t="n">
        <v>1</v>
      </c>
      <c r="Z449" t="n">
        <v>10</v>
      </c>
    </row>
    <row r="450">
      <c r="A450" t="n">
        <v>4</v>
      </c>
      <c r="B450" t="n">
        <v>150</v>
      </c>
      <c r="C450" t="inlineStr">
        <is>
          <t xml:space="preserve">CONCLUIDO	</t>
        </is>
      </c>
      <c r="D450" t="n">
        <v>5.6483</v>
      </c>
      <c r="E450" t="n">
        <v>17.7</v>
      </c>
      <c r="F450" t="n">
        <v>10.76</v>
      </c>
      <c r="G450" t="n">
        <v>9.1</v>
      </c>
      <c r="H450" t="n">
        <v>0.12</v>
      </c>
      <c r="I450" t="n">
        <v>71</v>
      </c>
      <c r="J450" t="n">
        <v>298.74</v>
      </c>
      <c r="K450" t="n">
        <v>61.82</v>
      </c>
      <c r="L450" t="n">
        <v>2</v>
      </c>
      <c r="M450" t="n">
        <v>69</v>
      </c>
      <c r="N450" t="n">
        <v>84.92</v>
      </c>
      <c r="O450" t="n">
        <v>37078.91</v>
      </c>
      <c r="P450" t="n">
        <v>193.85</v>
      </c>
      <c r="Q450" t="n">
        <v>446.33</v>
      </c>
      <c r="R450" t="n">
        <v>97.56</v>
      </c>
      <c r="S450" t="n">
        <v>28.73</v>
      </c>
      <c r="T450" t="n">
        <v>33431.59</v>
      </c>
      <c r="U450" t="n">
        <v>0.29</v>
      </c>
      <c r="V450" t="n">
        <v>0.76</v>
      </c>
      <c r="W450" t="n">
        <v>0.19</v>
      </c>
      <c r="X450" t="n">
        <v>2.04</v>
      </c>
      <c r="Y450" t="n">
        <v>1</v>
      </c>
      <c r="Z450" t="n">
        <v>10</v>
      </c>
    </row>
    <row r="451">
      <c r="A451" t="n">
        <v>5</v>
      </c>
      <c r="B451" t="n">
        <v>150</v>
      </c>
      <c r="C451" t="inlineStr">
        <is>
          <t xml:space="preserve">CONCLUIDO	</t>
        </is>
      </c>
      <c r="D451" t="n">
        <v>5.9042</v>
      </c>
      <c r="E451" t="n">
        <v>16.94</v>
      </c>
      <c r="F451" t="n">
        <v>10.5</v>
      </c>
      <c r="G451" t="n">
        <v>10.16</v>
      </c>
      <c r="H451" t="n">
        <v>0.13</v>
      </c>
      <c r="I451" t="n">
        <v>62</v>
      </c>
      <c r="J451" t="n">
        <v>299.26</v>
      </c>
      <c r="K451" t="n">
        <v>61.82</v>
      </c>
      <c r="L451" t="n">
        <v>2.25</v>
      </c>
      <c r="M451" t="n">
        <v>60</v>
      </c>
      <c r="N451" t="n">
        <v>85.19</v>
      </c>
      <c r="O451" t="n">
        <v>37143.54</v>
      </c>
      <c r="P451" t="n">
        <v>188.78</v>
      </c>
      <c r="Q451" t="n">
        <v>446.31</v>
      </c>
      <c r="R451" t="n">
        <v>88.59</v>
      </c>
      <c r="S451" t="n">
        <v>28.73</v>
      </c>
      <c r="T451" t="n">
        <v>28988.41</v>
      </c>
      <c r="U451" t="n">
        <v>0.32</v>
      </c>
      <c r="V451" t="n">
        <v>0.78</v>
      </c>
      <c r="W451" t="n">
        <v>0.18</v>
      </c>
      <c r="X451" t="n">
        <v>1.77</v>
      </c>
      <c r="Y451" t="n">
        <v>1</v>
      </c>
      <c r="Z451" t="n">
        <v>10</v>
      </c>
    </row>
    <row r="452">
      <c r="A452" t="n">
        <v>6</v>
      </c>
      <c r="B452" t="n">
        <v>150</v>
      </c>
      <c r="C452" t="inlineStr">
        <is>
          <t xml:space="preserve">CONCLUIDO	</t>
        </is>
      </c>
      <c r="D452" t="n">
        <v>6.1536</v>
      </c>
      <c r="E452" t="n">
        <v>16.25</v>
      </c>
      <c r="F452" t="n">
        <v>10.25</v>
      </c>
      <c r="G452" t="n">
        <v>11.39</v>
      </c>
      <c r="H452" t="n">
        <v>0.15</v>
      </c>
      <c r="I452" t="n">
        <v>54</v>
      </c>
      <c r="J452" t="n">
        <v>299.79</v>
      </c>
      <c r="K452" t="n">
        <v>61.82</v>
      </c>
      <c r="L452" t="n">
        <v>2.5</v>
      </c>
      <c r="M452" t="n">
        <v>52</v>
      </c>
      <c r="N452" t="n">
        <v>85.47</v>
      </c>
      <c r="O452" t="n">
        <v>37208.42</v>
      </c>
      <c r="P452" t="n">
        <v>184.17</v>
      </c>
      <c r="Q452" t="n">
        <v>446.3</v>
      </c>
      <c r="R452" t="n">
        <v>80.61</v>
      </c>
      <c r="S452" t="n">
        <v>28.73</v>
      </c>
      <c r="T452" t="n">
        <v>25039.34</v>
      </c>
      <c r="U452" t="n">
        <v>0.36</v>
      </c>
      <c r="V452" t="n">
        <v>0.79</v>
      </c>
      <c r="W452" t="n">
        <v>0.17</v>
      </c>
      <c r="X452" t="n">
        <v>1.53</v>
      </c>
      <c r="Y452" t="n">
        <v>1</v>
      </c>
      <c r="Z452" t="n">
        <v>10</v>
      </c>
    </row>
    <row r="453">
      <c r="A453" t="n">
        <v>7</v>
      </c>
      <c r="B453" t="n">
        <v>150</v>
      </c>
      <c r="C453" t="inlineStr">
        <is>
          <t xml:space="preserve">CONCLUIDO	</t>
        </is>
      </c>
      <c r="D453" t="n">
        <v>6.3204</v>
      </c>
      <c r="E453" t="n">
        <v>15.82</v>
      </c>
      <c r="F453" t="n">
        <v>10.1</v>
      </c>
      <c r="G453" t="n">
        <v>12.37</v>
      </c>
      <c r="H453" t="n">
        <v>0.16</v>
      </c>
      <c r="I453" t="n">
        <v>49</v>
      </c>
      <c r="J453" t="n">
        <v>300.32</v>
      </c>
      <c r="K453" t="n">
        <v>61.82</v>
      </c>
      <c r="L453" t="n">
        <v>2.75</v>
      </c>
      <c r="M453" t="n">
        <v>47</v>
      </c>
      <c r="N453" t="n">
        <v>85.73999999999999</v>
      </c>
      <c r="O453" t="n">
        <v>37273.29</v>
      </c>
      <c r="P453" t="n">
        <v>181.22</v>
      </c>
      <c r="Q453" t="n">
        <v>446.31</v>
      </c>
      <c r="R453" t="n">
        <v>75.61</v>
      </c>
      <c r="S453" t="n">
        <v>28.73</v>
      </c>
      <c r="T453" t="n">
        <v>22566.21</v>
      </c>
      <c r="U453" t="n">
        <v>0.38</v>
      </c>
      <c r="V453" t="n">
        <v>0.8100000000000001</v>
      </c>
      <c r="W453" t="n">
        <v>0.16</v>
      </c>
      <c r="X453" t="n">
        <v>1.38</v>
      </c>
      <c r="Y453" t="n">
        <v>1</v>
      </c>
      <c r="Z453" t="n">
        <v>10</v>
      </c>
    </row>
    <row r="454">
      <c r="A454" t="n">
        <v>8</v>
      </c>
      <c r="B454" t="n">
        <v>150</v>
      </c>
      <c r="C454" t="inlineStr">
        <is>
          <t xml:space="preserve">CONCLUIDO	</t>
        </is>
      </c>
      <c r="D454" t="n">
        <v>6.4935</v>
      </c>
      <c r="E454" t="n">
        <v>15.4</v>
      </c>
      <c r="F454" t="n">
        <v>9.960000000000001</v>
      </c>
      <c r="G454" t="n">
        <v>13.58</v>
      </c>
      <c r="H454" t="n">
        <v>0.18</v>
      </c>
      <c r="I454" t="n">
        <v>44</v>
      </c>
      <c r="J454" t="n">
        <v>300.84</v>
      </c>
      <c r="K454" t="n">
        <v>61.82</v>
      </c>
      <c r="L454" t="n">
        <v>3</v>
      </c>
      <c r="M454" t="n">
        <v>42</v>
      </c>
      <c r="N454" t="n">
        <v>86.02</v>
      </c>
      <c r="O454" t="n">
        <v>37338.27</v>
      </c>
      <c r="P454" t="n">
        <v>178.45</v>
      </c>
      <c r="Q454" t="n">
        <v>446.29</v>
      </c>
      <c r="R454" t="n">
        <v>70.93000000000001</v>
      </c>
      <c r="S454" t="n">
        <v>28.73</v>
      </c>
      <c r="T454" t="n">
        <v>20250.47</v>
      </c>
      <c r="U454" t="n">
        <v>0.41</v>
      </c>
      <c r="V454" t="n">
        <v>0.82</v>
      </c>
      <c r="W454" t="n">
        <v>0.15</v>
      </c>
      <c r="X454" t="n">
        <v>1.24</v>
      </c>
      <c r="Y454" t="n">
        <v>1</v>
      </c>
      <c r="Z454" t="n">
        <v>10</v>
      </c>
    </row>
    <row r="455">
      <c r="A455" t="n">
        <v>9</v>
      </c>
      <c r="B455" t="n">
        <v>150</v>
      </c>
      <c r="C455" t="inlineStr">
        <is>
          <t xml:space="preserve">CONCLUIDO	</t>
        </is>
      </c>
      <c r="D455" t="n">
        <v>6.6465</v>
      </c>
      <c r="E455" t="n">
        <v>15.05</v>
      </c>
      <c r="F455" t="n">
        <v>9.83</v>
      </c>
      <c r="G455" t="n">
        <v>14.74</v>
      </c>
      <c r="H455" t="n">
        <v>0.19</v>
      </c>
      <c r="I455" t="n">
        <v>40</v>
      </c>
      <c r="J455" t="n">
        <v>301.37</v>
      </c>
      <c r="K455" t="n">
        <v>61.82</v>
      </c>
      <c r="L455" t="n">
        <v>3.25</v>
      </c>
      <c r="M455" t="n">
        <v>38</v>
      </c>
      <c r="N455" t="n">
        <v>86.3</v>
      </c>
      <c r="O455" t="n">
        <v>37403.38</v>
      </c>
      <c r="P455" t="n">
        <v>175.8</v>
      </c>
      <c r="Q455" t="n">
        <v>446.32</v>
      </c>
      <c r="R455" t="n">
        <v>66.56</v>
      </c>
      <c r="S455" t="n">
        <v>28.73</v>
      </c>
      <c r="T455" t="n">
        <v>18085.33</v>
      </c>
      <c r="U455" t="n">
        <v>0.43</v>
      </c>
      <c r="V455" t="n">
        <v>0.83</v>
      </c>
      <c r="W455" t="n">
        <v>0.14</v>
      </c>
      <c r="X455" t="n">
        <v>1.1</v>
      </c>
      <c r="Y455" t="n">
        <v>1</v>
      </c>
      <c r="Z455" t="n">
        <v>10</v>
      </c>
    </row>
    <row r="456">
      <c r="A456" t="n">
        <v>10</v>
      </c>
      <c r="B456" t="n">
        <v>150</v>
      </c>
      <c r="C456" t="inlineStr">
        <is>
          <t xml:space="preserve">CONCLUIDO	</t>
        </is>
      </c>
      <c r="D456" t="n">
        <v>6.7551</v>
      </c>
      <c r="E456" t="n">
        <v>14.8</v>
      </c>
      <c r="F456" t="n">
        <v>9.75</v>
      </c>
      <c r="G456" t="n">
        <v>15.81</v>
      </c>
      <c r="H456" t="n">
        <v>0.21</v>
      </c>
      <c r="I456" t="n">
        <v>37</v>
      </c>
      <c r="J456" t="n">
        <v>301.9</v>
      </c>
      <c r="K456" t="n">
        <v>61.82</v>
      </c>
      <c r="L456" t="n">
        <v>3.5</v>
      </c>
      <c r="M456" t="n">
        <v>35</v>
      </c>
      <c r="N456" t="n">
        <v>86.58</v>
      </c>
      <c r="O456" t="n">
        <v>37468.6</v>
      </c>
      <c r="P456" t="n">
        <v>174.24</v>
      </c>
      <c r="Q456" t="n">
        <v>446.3</v>
      </c>
      <c r="R456" t="n">
        <v>64.09999999999999</v>
      </c>
      <c r="S456" t="n">
        <v>28.73</v>
      </c>
      <c r="T456" t="n">
        <v>16871.13</v>
      </c>
      <c r="U456" t="n">
        <v>0.45</v>
      </c>
      <c r="V456" t="n">
        <v>0.84</v>
      </c>
      <c r="W456" t="n">
        <v>0.14</v>
      </c>
      <c r="X456" t="n">
        <v>1.03</v>
      </c>
      <c r="Y456" t="n">
        <v>1</v>
      </c>
      <c r="Z456" t="n">
        <v>10</v>
      </c>
    </row>
    <row r="457">
      <c r="A457" t="n">
        <v>11</v>
      </c>
      <c r="B457" t="n">
        <v>150</v>
      </c>
      <c r="C457" t="inlineStr">
        <is>
          <t xml:space="preserve">CONCLUIDO	</t>
        </is>
      </c>
      <c r="D457" t="n">
        <v>6.8794</v>
      </c>
      <c r="E457" t="n">
        <v>14.54</v>
      </c>
      <c r="F457" t="n">
        <v>9.65</v>
      </c>
      <c r="G457" t="n">
        <v>17.03</v>
      </c>
      <c r="H457" t="n">
        <v>0.22</v>
      </c>
      <c r="I457" t="n">
        <v>34</v>
      </c>
      <c r="J457" t="n">
        <v>302.43</v>
      </c>
      <c r="K457" t="n">
        <v>61.82</v>
      </c>
      <c r="L457" t="n">
        <v>3.75</v>
      </c>
      <c r="M457" t="n">
        <v>32</v>
      </c>
      <c r="N457" t="n">
        <v>86.86</v>
      </c>
      <c r="O457" t="n">
        <v>37533.94</v>
      </c>
      <c r="P457" t="n">
        <v>172.17</v>
      </c>
      <c r="Q457" t="n">
        <v>446.34</v>
      </c>
      <c r="R457" t="n">
        <v>60.93</v>
      </c>
      <c r="S457" t="n">
        <v>28.73</v>
      </c>
      <c r="T457" t="n">
        <v>15301.97</v>
      </c>
      <c r="U457" t="n">
        <v>0.47</v>
      </c>
      <c r="V457" t="n">
        <v>0.84</v>
      </c>
      <c r="W457" t="n">
        <v>0.13</v>
      </c>
      <c r="X457" t="n">
        <v>0.93</v>
      </c>
      <c r="Y457" t="n">
        <v>1</v>
      </c>
      <c r="Z457" t="n">
        <v>10</v>
      </c>
    </row>
    <row r="458">
      <c r="A458" t="n">
        <v>12</v>
      </c>
      <c r="B458" t="n">
        <v>150</v>
      </c>
      <c r="C458" t="inlineStr">
        <is>
          <t xml:space="preserve">CONCLUIDO	</t>
        </is>
      </c>
      <c r="D458" t="n">
        <v>6.9631</v>
      </c>
      <c r="E458" t="n">
        <v>14.36</v>
      </c>
      <c r="F458" t="n">
        <v>9.59</v>
      </c>
      <c r="G458" t="n">
        <v>17.97</v>
      </c>
      <c r="H458" t="n">
        <v>0.24</v>
      </c>
      <c r="I458" t="n">
        <v>32</v>
      </c>
      <c r="J458" t="n">
        <v>302.96</v>
      </c>
      <c r="K458" t="n">
        <v>61.82</v>
      </c>
      <c r="L458" t="n">
        <v>4</v>
      </c>
      <c r="M458" t="n">
        <v>30</v>
      </c>
      <c r="N458" t="n">
        <v>87.14</v>
      </c>
      <c r="O458" t="n">
        <v>37599.4</v>
      </c>
      <c r="P458" t="n">
        <v>170.86</v>
      </c>
      <c r="Q458" t="n">
        <v>446.34</v>
      </c>
      <c r="R458" t="n">
        <v>58.75</v>
      </c>
      <c r="S458" t="n">
        <v>28.73</v>
      </c>
      <c r="T458" t="n">
        <v>14220.81</v>
      </c>
      <c r="U458" t="n">
        <v>0.49</v>
      </c>
      <c r="V458" t="n">
        <v>0.85</v>
      </c>
      <c r="W458" t="n">
        <v>0.13</v>
      </c>
      <c r="X458" t="n">
        <v>0.86</v>
      </c>
      <c r="Y458" t="n">
        <v>1</v>
      </c>
      <c r="Z458" t="n">
        <v>10</v>
      </c>
    </row>
    <row r="459">
      <c r="A459" t="n">
        <v>13</v>
      </c>
      <c r="B459" t="n">
        <v>150</v>
      </c>
      <c r="C459" t="inlineStr">
        <is>
          <t xml:space="preserve">CONCLUIDO	</t>
        </is>
      </c>
      <c r="D459" t="n">
        <v>7.0504</v>
      </c>
      <c r="E459" t="n">
        <v>14.18</v>
      </c>
      <c r="F459" t="n">
        <v>9.52</v>
      </c>
      <c r="G459" t="n">
        <v>19.04</v>
      </c>
      <c r="H459" t="n">
        <v>0.25</v>
      </c>
      <c r="I459" t="n">
        <v>30</v>
      </c>
      <c r="J459" t="n">
        <v>303.49</v>
      </c>
      <c r="K459" t="n">
        <v>61.82</v>
      </c>
      <c r="L459" t="n">
        <v>4.25</v>
      </c>
      <c r="M459" t="n">
        <v>28</v>
      </c>
      <c r="N459" t="n">
        <v>87.42</v>
      </c>
      <c r="O459" t="n">
        <v>37664.98</v>
      </c>
      <c r="P459" t="n">
        <v>169.5</v>
      </c>
      <c r="Q459" t="n">
        <v>446.43</v>
      </c>
      <c r="R459" t="n">
        <v>56.46</v>
      </c>
      <c r="S459" t="n">
        <v>28.73</v>
      </c>
      <c r="T459" t="n">
        <v>13082.66</v>
      </c>
      <c r="U459" t="n">
        <v>0.51</v>
      </c>
      <c r="V459" t="n">
        <v>0.86</v>
      </c>
      <c r="W459" t="n">
        <v>0.13</v>
      </c>
      <c r="X459" t="n">
        <v>0.8</v>
      </c>
      <c r="Y459" t="n">
        <v>1</v>
      </c>
      <c r="Z459" t="n">
        <v>10</v>
      </c>
    </row>
    <row r="460">
      <c r="A460" t="n">
        <v>14</v>
      </c>
      <c r="B460" t="n">
        <v>150</v>
      </c>
      <c r="C460" t="inlineStr">
        <is>
          <t xml:space="preserve">CONCLUIDO	</t>
        </is>
      </c>
      <c r="D460" t="n">
        <v>7.1835</v>
      </c>
      <c r="E460" t="n">
        <v>13.92</v>
      </c>
      <c r="F460" t="n">
        <v>9.369999999999999</v>
      </c>
      <c r="G460" t="n">
        <v>20.07</v>
      </c>
      <c r="H460" t="n">
        <v>0.26</v>
      </c>
      <c r="I460" t="n">
        <v>28</v>
      </c>
      <c r="J460" t="n">
        <v>304.03</v>
      </c>
      <c r="K460" t="n">
        <v>61.82</v>
      </c>
      <c r="L460" t="n">
        <v>4.5</v>
      </c>
      <c r="M460" t="n">
        <v>26</v>
      </c>
      <c r="N460" t="n">
        <v>87.7</v>
      </c>
      <c r="O460" t="n">
        <v>37730.68</v>
      </c>
      <c r="P460" t="n">
        <v>166.53</v>
      </c>
      <c r="Q460" t="n">
        <v>446.29</v>
      </c>
      <c r="R460" t="n">
        <v>51.22</v>
      </c>
      <c r="S460" t="n">
        <v>28.73</v>
      </c>
      <c r="T460" t="n">
        <v>10473.11</v>
      </c>
      <c r="U460" t="n">
        <v>0.5600000000000001</v>
      </c>
      <c r="V460" t="n">
        <v>0.87</v>
      </c>
      <c r="W460" t="n">
        <v>0.13</v>
      </c>
      <c r="X460" t="n">
        <v>0.65</v>
      </c>
      <c r="Y460" t="n">
        <v>1</v>
      </c>
      <c r="Z460" t="n">
        <v>10</v>
      </c>
    </row>
    <row r="461">
      <c r="A461" t="n">
        <v>15</v>
      </c>
      <c r="B461" t="n">
        <v>150</v>
      </c>
      <c r="C461" t="inlineStr">
        <is>
          <t xml:space="preserve">CONCLUIDO	</t>
        </is>
      </c>
      <c r="D461" t="n">
        <v>7.2589</v>
      </c>
      <c r="E461" t="n">
        <v>13.78</v>
      </c>
      <c r="F461" t="n">
        <v>9.33</v>
      </c>
      <c r="G461" t="n">
        <v>21.54</v>
      </c>
      <c r="H461" t="n">
        <v>0.28</v>
      </c>
      <c r="I461" t="n">
        <v>26</v>
      </c>
      <c r="J461" t="n">
        <v>304.56</v>
      </c>
      <c r="K461" t="n">
        <v>61.82</v>
      </c>
      <c r="L461" t="n">
        <v>4.75</v>
      </c>
      <c r="M461" t="n">
        <v>24</v>
      </c>
      <c r="N461" t="n">
        <v>87.98999999999999</v>
      </c>
      <c r="O461" t="n">
        <v>37796.51</v>
      </c>
      <c r="P461" t="n">
        <v>165.57</v>
      </c>
      <c r="Q461" t="n">
        <v>446.35</v>
      </c>
      <c r="R461" t="n">
        <v>50.84</v>
      </c>
      <c r="S461" t="n">
        <v>28.73</v>
      </c>
      <c r="T461" t="n">
        <v>10295.5</v>
      </c>
      <c r="U461" t="n">
        <v>0.57</v>
      </c>
      <c r="V461" t="n">
        <v>0.87</v>
      </c>
      <c r="W461" t="n">
        <v>0.11</v>
      </c>
      <c r="X461" t="n">
        <v>0.61</v>
      </c>
      <c r="Y461" t="n">
        <v>1</v>
      </c>
      <c r="Z461" t="n">
        <v>10</v>
      </c>
    </row>
    <row r="462">
      <c r="A462" t="n">
        <v>16</v>
      </c>
      <c r="B462" t="n">
        <v>150</v>
      </c>
      <c r="C462" t="inlineStr">
        <is>
          <t xml:space="preserve">CONCLUIDO	</t>
        </is>
      </c>
      <c r="D462" t="n">
        <v>7.118</v>
      </c>
      <c r="E462" t="n">
        <v>14.05</v>
      </c>
      <c r="F462" t="n">
        <v>9.609999999999999</v>
      </c>
      <c r="G462" t="n">
        <v>22.17</v>
      </c>
      <c r="H462" t="n">
        <v>0.29</v>
      </c>
      <c r="I462" t="n">
        <v>26</v>
      </c>
      <c r="J462" t="n">
        <v>305.09</v>
      </c>
      <c r="K462" t="n">
        <v>61.82</v>
      </c>
      <c r="L462" t="n">
        <v>5</v>
      </c>
      <c r="M462" t="n">
        <v>24</v>
      </c>
      <c r="N462" t="n">
        <v>88.27</v>
      </c>
      <c r="O462" t="n">
        <v>37862.45</v>
      </c>
      <c r="P462" t="n">
        <v>170.5</v>
      </c>
      <c r="Q462" t="n">
        <v>446.34</v>
      </c>
      <c r="R462" t="n">
        <v>59.97</v>
      </c>
      <c r="S462" t="n">
        <v>28.73</v>
      </c>
      <c r="T462" t="n">
        <v>14859.9</v>
      </c>
      <c r="U462" t="n">
        <v>0.48</v>
      </c>
      <c r="V462" t="n">
        <v>0.85</v>
      </c>
      <c r="W462" t="n">
        <v>0.13</v>
      </c>
      <c r="X462" t="n">
        <v>0.89</v>
      </c>
      <c r="Y462" t="n">
        <v>1</v>
      </c>
      <c r="Z462" t="n">
        <v>10</v>
      </c>
    </row>
    <row r="463">
      <c r="A463" t="n">
        <v>17</v>
      </c>
      <c r="B463" t="n">
        <v>150</v>
      </c>
      <c r="C463" t="inlineStr">
        <is>
          <t xml:space="preserve">CONCLUIDO	</t>
        </is>
      </c>
      <c r="D463" t="n">
        <v>7.2829</v>
      </c>
      <c r="E463" t="n">
        <v>13.73</v>
      </c>
      <c r="F463" t="n">
        <v>9.4</v>
      </c>
      <c r="G463" t="n">
        <v>23.5</v>
      </c>
      <c r="H463" t="n">
        <v>0.31</v>
      </c>
      <c r="I463" t="n">
        <v>24</v>
      </c>
      <c r="J463" t="n">
        <v>305.63</v>
      </c>
      <c r="K463" t="n">
        <v>61.82</v>
      </c>
      <c r="L463" t="n">
        <v>5.25</v>
      </c>
      <c r="M463" t="n">
        <v>22</v>
      </c>
      <c r="N463" t="n">
        <v>88.56</v>
      </c>
      <c r="O463" t="n">
        <v>37928.52</v>
      </c>
      <c r="P463" t="n">
        <v>166.52</v>
      </c>
      <c r="Q463" t="n">
        <v>446.31</v>
      </c>
      <c r="R463" t="n">
        <v>52.77</v>
      </c>
      <c r="S463" t="n">
        <v>28.73</v>
      </c>
      <c r="T463" t="n">
        <v>11269.67</v>
      </c>
      <c r="U463" t="n">
        <v>0.54</v>
      </c>
      <c r="V463" t="n">
        <v>0.87</v>
      </c>
      <c r="W463" t="n">
        <v>0.12</v>
      </c>
      <c r="X463" t="n">
        <v>0.68</v>
      </c>
      <c r="Y463" t="n">
        <v>1</v>
      </c>
      <c r="Z463" t="n">
        <v>10</v>
      </c>
    </row>
    <row r="464">
      <c r="A464" t="n">
        <v>18</v>
      </c>
      <c r="B464" t="n">
        <v>150</v>
      </c>
      <c r="C464" t="inlineStr">
        <is>
          <t xml:space="preserve">CONCLUIDO	</t>
        </is>
      </c>
      <c r="D464" t="n">
        <v>7.333</v>
      </c>
      <c r="E464" t="n">
        <v>13.64</v>
      </c>
      <c r="F464" t="n">
        <v>9.359999999999999</v>
      </c>
      <c r="G464" t="n">
        <v>24.42</v>
      </c>
      <c r="H464" t="n">
        <v>0.32</v>
      </c>
      <c r="I464" t="n">
        <v>23</v>
      </c>
      <c r="J464" t="n">
        <v>306.17</v>
      </c>
      <c r="K464" t="n">
        <v>61.82</v>
      </c>
      <c r="L464" t="n">
        <v>5.5</v>
      </c>
      <c r="M464" t="n">
        <v>21</v>
      </c>
      <c r="N464" t="n">
        <v>88.84</v>
      </c>
      <c r="O464" t="n">
        <v>37994.72</v>
      </c>
      <c r="P464" t="n">
        <v>165.64</v>
      </c>
      <c r="Q464" t="n">
        <v>446.28</v>
      </c>
      <c r="R464" t="n">
        <v>51.65</v>
      </c>
      <c r="S464" t="n">
        <v>28.73</v>
      </c>
      <c r="T464" t="n">
        <v>10714.26</v>
      </c>
      <c r="U464" t="n">
        <v>0.5600000000000001</v>
      </c>
      <c r="V464" t="n">
        <v>0.87</v>
      </c>
      <c r="W464" t="n">
        <v>0.12</v>
      </c>
      <c r="X464" t="n">
        <v>0.64</v>
      </c>
      <c r="Y464" t="n">
        <v>1</v>
      </c>
      <c r="Z464" t="n">
        <v>10</v>
      </c>
    </row>
    <row r="465">
      <c r="A465" t="n">
        <v>19</v>
      </c>
      <c r="B465" t="n">
        <v>150</v>
      </c>
      <c r="C465" t="inlineStr">
        <is>
          <t xml:space="preserve">CONCLUIDO	</t>
        </is>
      </c>
      <c r="D465" t="n">
        <v>7.3774</v>
      </c>
      <c r="E465" t="n">
        <v>13.56</v>
      </c>
      <c r="F465" t="n">
        <v>9.34</v>
      </c>
      <c r="G465" t="n">
        <v>25.46</v>
      </c>
      <c r="H465" t="n">
        <v>0.33</v>
      </c>
      <c r="I465" t="n">
        <v>22</v>
      </c>
      <c r="J465" t="n">
        <v>306.7</v>
      </c>
      <c r="K465" t="n">
        <v>61.82</v>
      </c>
      <c r="L465" t="n">
        <v>5.75</v>
      </c>
      <c r="M465" t="n">
        <v>20</v>
      </c>
      <c r="N465" t="n">
        <v>89.13</v>
      </c>
      <c r="O465" t="n">
        <v>38061.04</v>
      </c>
      <c r="P465" t="n">
        <v>164.91</v>
      </c>
      <c r="Q465" t="n">
        <v>446.29</v>
      </c>
      <c r="R465" t="n">
        <v>50.74</v>
      </c>
      <c r="S465" t="n">
        <v>28.73</v>
      </c>
      <c r="T465" t="n">
        <v>10267.06</v>
      </c>
      <c r="U465" t="n">
        <v>0.57</v>
      </c>
      <c r="V465" t="n">
        <v>0.87</v>
      </c>
      <c r="W465" t="n">
        <v>0.11</v>
      </c>
      <c r="X465" t="n">
        <v>0.61</v>
      </c>
      <c r="Y465" t="n">
        <v>1</v>
      </c>
      <c r="Z465" t="n">
        <v>10</v>
      </c>
    </row>
    <row r="466">
      <c r="A466" t="n">
        <v>20</v>
      </c>
      <c r="B466" t="n">
        <v>150</v>
      </c>
      <c r="C466" t="inlineStr">
        <is>
          <t xml:space="preserve">CONCLUIDO	</t>
        </is>
      </c>
      <c r="D466" t="n">
        <v>7.4267</v>
      </c>
      <c r="E466" t="n">
        <v>13.46</v>
      </c>
      <c r="F466" t="n">
        <v>9.300000000000001</v>
      </c>
      <c r="G466" t="n">
        <v>26.57</v>
      </c>
      <c r="H466" t="n">
        <v>0.35</v>
      </c>
      <c r="I466" t="n">
        <v>21</v>
      </c>
      <c r="J466" t="n">
        <v>307.24</v>
      </c>
      <c r="K466" t="n">
        <v>61.82</v>
      </c>
      <c r="L466" t="n">
        <v>6</v>
      </c>
      <c r="M466" t="n">
        <v>19</v>
      </c>
      <c r="N466" t="n">
        <v>89.42</v>
      </c>
      <c r="O466" t="n">
        <v>38127.48</v>
      </c>
      <c r="P466" t="n">
        <v>164.2</v>
      </c>
      <c r="Q466" t="n">
        <v>446.3</v>
      </c>
      <c r="R466" t="n">
        <v>49.5</v>
      </c>
      <c r="S466" t="n">
        <v>28.73</v>
      </c>
      <c r="T466" t="n">
        <v>9650.27</v>
      </c>
      <c r="U466" t="n">
        <v>0.58</v>
      </c>
      <c r="V466" t="n">
        <v>0.88</v>
      </c>
      <c r="W466" t="n">
        <v>0.12</v>
      </c>
      <c r="X466" t="n">
        <v>0.58</v>
      </c>
      <c r="Y466" t="n">
        <v>1</v>
      </c>
      <c r="Z466" t="n">
        <v>10</v>
      </c>
    </row>
    <row r="467">
      <c r="A467" t="n">
        <v>21</v>
      </c>
      <c r="B467" t="n">
        <v>150</v>
      </c>
      <c r="C467" t="inlineStr">
        <is>
          <t xml:space="preserve">CONCLUIDO	</t>
        </is>
      </c>
      <c r="D467" t="n">
        <v>7.4729</v>
      </c>
      <c r="E467" t="n">
        <v>13.38</v>
      </c>
      <c r="F467" t="n">
        <v>9.27</v>
      </c>
      <c r="G467" t="n">
        <v>27.82</v>
      </c>
      <c r="H467" t="n">
        <v>0.36</v>
      </c>
      <c r="I467" t="n">
        <v>20</v>
      </c>
      <c r="J467" t="n">
        <v>307.78</v>
      </c>
      <c r="K467" t="n">
        <v>61.82</v>
      </c>
      <c r="L467" t="n">
        <v>6.25</v>
      </c>
      <c r="M467" t="n">
        <v>18</v>
      </c>
      <c r="N467" t="n">
        <v>89.70999999999999</v>
      </c>
      <c r="O467" t="n">
        <v>38194.05</v>
      </c>
      <c r="P467" t="n">
        <v>163.51</v>
      </c>
      <c r="Q467" t="n">
        <v>446.3</v>
      </c>
      <c r="R467" t="n">
        <v>48.67</v>
      </c>
      <c r="S467" t="n">
        <v>28.73</v>
      </c>
      <c r="T467" t="n">
        <v>9240.120000000001</v>
      </c>
      <c r="U467" t="n">
        <v>0.59</v>
      </c>
      <c r="V467" t="n">
        <v>0.88</v>
      </c>
      <c r="W467" t="n">
        <v>0.11</v>
      </c>
      <c r="X467" t="n">
        <v>0.55</v>
      </c>
      <c r="Y467" t="n">
        <v>1</v>
      </c>
      <c r="Z467" t="n">
        <v>10</v>
      </c>
    </row>
    <row r="468">
      <c r="A468" t="n">
        <v>22</v>
      </c>
      <c r="B468" t="n">
        <v>150</v>
      </c>
      <c r="C468" t="inlineStr">
        <is>
          <t xml:space="preserve">CONCLUIDO	</t>
        </is>
      </c>
      <c r="D468" t="n">
        <v>7.5252</v>
      </c>
      <c r="E468" t="n">
        <v>13.29</v>
      </c>
      <c r="F468" t="n">
        <v>9.24</v>
      </c>
      <c r="G468" t="n">
        <v>29.17</v>
      </c>
      <c r="H468" t="n">
        <v>0.38</v>
      </c>
      <c r="I468" t="n">
        <v>19</v>
      </c>
      <c r="J468" t="n">
        <v>308.32</v>
      </c>
      <c r="K468" t="n">
        <v>61.82</v>
      </c>
      <c r="L468" t="n">
        <v>6.5</v>
      </c>
      <c r="M468" t="n">
        <v>17</v>
      </c>
      <c r="N468" t="n">
        <v>90</v>
      </c>
      <c r="O468" t="n">
        <v>38260.74</v>
      </c>
      <c r="P468" t="n">
        <v>162.69</v>
      </c>
      <c r="Q468" t="n">
        <v>446.31</v>
      </c>
      <c r="R468" t="n">
        <v>47.49</v>
      </c>
      <c r="S468" t="n">
        <v>28.73</v>
      </c>
      <c r="T468" t="n">
        <v>8654.27</v>
      </c>
      <c r="U468" t="n">
        <v>0.6</v>
      </c>
      <c r="V468" t="n">
        <v>0.88</v>
      </c>
      <c r="W468" t="n">
        <v>0.11</v>
      </c>
      <c r="X468" t="n">
        <v>0.52</v>
      </c>
      <c r="Y468" t="n">
        <v>1</v>
      </c>
      <c r="Z468" t="n">
        <v>10</v>
      </c>
    </row>
    <row r="469">
      <c r="A469" t="n">
        <v>23</v>
      </c>
      <c r="B469" t="n">
        <v>150</v>
      </c>
      <c r="C469" t="inlineStr">
        <is>
          <t xml:space="preserve">CONCLUIDO	</t>
        </is>
      </c>
      <c r="D469" t="n">
        <v>7.5221</v>
      </c>
      <c r="E469" t="n">
        <v>13.29</v>
      </c>
      <c r="F469" t="n">
        <v>9.24</v>
      </c>
      <c r="G469" t="n">
        <v>29.18</v>
      </c>
      <c r="H469" t="n">
        <v>0.39</v>
      </c>
      <c r="I469" t="n">
        <v>19</v>
      </c>
      <c r="J469" t="n">
        <v>308.86</v>
      </c>
      <c r="K469" t="n">
        <v>61.82</v>
      </c>
      <c r="L469" t="n">
        <v>6.75</v>
      </c>
      <c r="M469" t="n">
        <v>17</v>
      </c>
      <c r="N469" t="n">
        <v>90.29000000000001</v>
      </c>
      <c r="O469" t="n">
        <v>38327.57</v>
      </c>
      <c r="P469" t="n">
        <v>162.42</v>
      </c>
      <c r="Q469" t="n">
        <v>446.28</v>
      </c>
      <c r="R469" t="n">
        <v>47.59</v>
      </c>
      <c r="S469" t="n">
        <v>28.73</v>
      </c>
      <c r="T469" t="n">
        <v>8702.540000000001</v>
      </c>
      <c r="U469" t="n">
        <v>0.6</v>
      </c>
      <c r="V469" t="n">
        <v>0.88</v>
      </c>
      <c r="W469" t="n">
        <v>0.11</v>
      </c>
      <c r="X469" t="n">
        <v>0.52</v>
      </c>
      <c r="Y469" t="n">
        <v>1</v>
      </c>
      <c r="Z469" t="n">
        <v>10</v>
      </c>
    </row>
    <row r="470">
      <c r="A470" t="n">
        <v>24</v>
      </c>
      <c r="B470" t="n">
        <v>150</v>
      </c>
      <c r="C470" t="inlineStr">
        <is>
          <t xml:space="preserve">CONCLUIDO	</t>
        </is>
      </c>
      <c r="D470" t="n">
        <v>7.5799</v>
      </c>
      <c r="E470" t="n">
        <v>13.19</v>
      </c>
      <c r="F470" t="n">
        <v>9.199999999999999</v>
      </c>
      <c r="G470" t="n">
        <v>30.65</v>
      </c>
      <c r="H470" t="n">
        <v>0.4</v>
      </c>
      <c r="I470" t="n">
        <v>18</v>
      </c>
      <c r="J470" t="n">
        <v>309.41</v>
      </c>
      <c r="K470" t="n">
        <v>61.82</v>
      </c>
      <c r="L470" t="n">
        <v>7</v>
      </c>
      <c r="M470" t="n">
        <v>16</v>
      </c>
      <c r="N470" t="n">
        <v>90.59</v>
      </c>
      <c r="O470" t="n">
        <v>38394.52</v>
      </c>
      <c r="P470" t="n">
        <v>161.56</v>
      </c>
      <c r="Q470" t="n">
        <v>446.28</v>
      </c>
      <c r="R470" t="n">
        <v>46.1</v>
      </c>
      <c r="S470" t="n">
        <v>28.73</v>
      </c>
      <c r="T470" t="n">
        <v>7963.52</v>
      </c>
      <c r="U470" t="n">
        <v>0.62</v>
      </c>
      <c r="V470" t="n">
        <v>0.89</v>
      </c>
      <c r="W470" t="n">
        <v>0.11</v>
      </c>
      <c r="X470" t="n">
        <v>0.47</v>
      </c>
      <c r="Y470" t="n">
        <v>1</v>
      </c>
      <c r="Z470" t="n">
        <v>10</v>
      </c>
    </row>
    <row r="471">
      <c r="A471" t="n">
        <v>25</v>
      </c>
      <c r="B471" t="n">
        <v>150</v>
      </c>
      <c r="C471" t="inlineStr">
        <is>
          <t xml:space="preserve">CONCLUIDO	</t>
        </is>
      </c>
      <c r="D471" t="n">
        <v>7.6239</v>
      </c>
      <c r="E471" t="n">
        <v>13.12</v>
      </c>
      <c r="F471" t="n">
        <v>9.18</v>
      </c>
      <c r="G471" t="n">
        <v>32.38</v>
      </c>
      <c r="H471" t="n">
        <v>0.42</v>
      </c>
      <c r="I471" t="n">
        <v>17</v>
      </c>
      <c r="J471" t="n">
        <v>309.95</v>
      </c>
      <c r="K471" t="n">
        <v>61.82</v>
      </c>
      <c r="L471" t="n">
        <v>7.25</v>
      </c>
      <c r="M471" t="n">
        <v>15</v>
      </c>
      <c r="N471" t="n">
        <v>90.88</v>
      </c>
      <c r="O471" t="n">
        <v>38461.6</v>
      </c>
      <c r="P471" t="n">
        <v>160.85</v>
      </c>
      <c r="Q471" t="n">
        <v>446.29</v>
      </c>
      <c r="R471" t="n">
        <v>45.44</v>
      </c>
      <c r="S471" t="n">
        <v>28.73</v>
      </c>
      <c r="T471" t="n">
        <v>7642.02</v>
      </c>
      <c r="U471" t="n">
        <v>0.63</v>
      </c>
      <c r="V471" t="n">
        <v>0.89</v>
      </c>
      <c r="W471" t="n">
        <v>0.11</v>
      </c>
      <c r="X471" t="n">
        <v>0.45</v>
      </c>
      <c r="Y471" t="n">
        <v>1</v>
      </c>
      <c r="Z471" t="n">
        <v>10</v>
      </c>
    </row>
    <row r="472">
      <c r="A472" t="n">
        <v>26</v>
      </c>
      <c r="B472" t="n">
        <v>150</v>
      </c>
      <c r="C472" t="inlineStr">
        <is>
          <t xml:space="preserve">CONCLUIDO	</t>
        </is>
      </c>
      <c r="D472" t="n">
        <v>7.6205</v>
      </c>
      <c r="E472" t="n">
        <v>13.12</v>
      </c>
      <c r="F472" t="n">
        <v>9.18</v>
      </c>
      <c r="G472" t="n">
        <v>32.4</v>
      </c>
      <c r="H472" t="n">
        <v>0.43</v>
      </c>
      <c r="I472" t="n">
        <v>17</v>
      </c>
      <c r="J472" t="n">
        <v>310.5</v>
      </c>
      <c r="K472" t="n">
        <v>61.82</v>
      </c>
      <c r="L472" t="n">
        <v>7.5</v>
      </c>
      <c r="M472" t="n">
        <v>15</v>
      </c>
      <c r="N472" t="n">
        <v>91.18000000000001</v>
      </c>
      <c r="O472" t="n">
        <v>38528.81</v>
      </c>
      <c r="P472" t="n">
        <v>160.7</v>
      </c>
      <c r="Q472" t="n">
        <v>446.27</v>
      </c>
      <c r="R472" t="n">
        <v>45.55</v>
      </c>
      <c r="S472" t="n">
        <v>28.73</v>
      </c>
      <c r="T472" t="n">
        <v>7693.19</v>
      </c>
      <c r="U472" t="n">
        <v>0.63</v>
      </c>
      <c r="V472" t="n">
        <v>0.89</v>
      </c>
      <c r="W472" t="n">
        <v>0.11</v>
      </c>
      <c r="X472" t="n">
        <v>0.46</v>
      </c>
      <c r="Y472" t="n">
        <v>1</v>
      </c>
      <c r="Z472" t="n">
        <v>10</v>
      </c>
    </row>
    <row r="473">
      <c r="A473" t="n">
        <v>27</v>
      </c>
      <c r="B473" t="n">
        <v>150</v>
      </c>
      <c r="C473" t="inlineStr">
        <is>
          <t xml:space="preserve">CONCLUIDO	</t>
        </is>
      </c>
      <c r="D473" t="n">
        <v>7.6782</v>
      </c>
      <c r="E473" t="n">
        <v>13.02</v>
      </c>
      <c r="F473" t="n">
        <v>9.140000000000001</v>
      </c>
      <c r="G473" t="n">
        <v>34.27</v>
      </c>
      <c r="H473" t="n">
        <v>0.44</v>
      </c>
      <c r="I473" t="n">
        <v>16</v>
      </c>
      <c r="J473" t="n">
        <v>311.04</v>
      </c>
      <c r="K473" t="n">
        <v>61.82</v>
      </c>
      <c r="L473" t="n">
        <v>7.75</v>
      </c>
      <c r="M473" t="n">
        <v>14</v>
      </c>
      <c r="N473" t="n">
        <v>91.47</v>
      </c>
      <c r="O473" t="n">
        <v>38596.15</v>
      </c>
      <c r="P473" t="n">
        <v>159.77</v>
      </c>
      <c r="Q473" t="n">
        <v>446.33</v>
      </c>
      <c r="R473" t="n">
        <v>44.26</v>
      </c>
      <c r="S473" t="n">
        <v>28.73</v>
      </c>
      <c r="T473" t="n">
        <v>7055.28</v>
      </c>
      <c r="U473" t="n">
        <v>0.65</v>
      </c>
      <c r="V473" t="n">
        <v>0.89</v>
      </c>
      <c r="W473" t="n">
        <v>0.1</v>
      </c>
      <c r="X473" t="n">
        <v>0.42</v>
      </c>
      <c r="Y473" t="n">
        <v>1</v>
      </c>
      <c r="Z473" t="n">
        <v>10</v>
      </c>
    </row>
    <row r="474">
      <c r="A474" t="n">
        <v>28</v>
      </c>
      <c r="B474" t="n">
        <v>150</v>
      </c>
      <c r="C474" t="inlineStr">
        <is>
          <t xml:space="preserve">CONCLUIDO	</t>
        </is>
      </c>
      <c r="D474" t="n">
        <v>7.6736</v>
      </c>
      <c r="E474" t="n">
        <v>13.03</v>
      </c>
      <c r="F474" t="n">
        <v>9.15</v>
      </c>
      <c r="G474" t="n">
        <v>34.3</v>
      </c>
      <c r="H474" t="n">
        <v>0.46</v>
      </c>
      <c r="I474" t="n">
        <v>16</v>
      </c>
      <c r="J474" t="n">
        <v>311.59</v>
      </c>
      <c r="K474" t="n">
        <v>61.82</v>
      </c>
      <c r="L474" t="n">
        <v>8</v>
      </c>
      <c r="M474" t="n">
        <v>14</v>
      </c>
      <c r="N474" t="n">
        <v>91.77</v>
      </c>
      <c r="O474" t="n">
        <v>38663.62</v>
      </c>
      <c r="P474" t="n">
        <v>159.89</v>
      </c>
      <c r="Q474" t="n">
        <v>446.29</v>
      </c>
      <c r="R474" t="n">
        <v>44.46</v>
      </c>
      <c r="S474" t="n">
        <v>28.73</v>
      </c>
      <c r="T474" t="n">
        <v>7153.87</v>
      </c>
      <c r="U474" t="n">
        <v>0.65</v>
      </c>
      <c r="V474" t="n">
        <v>0.89</v>
      </c>
      <c r="W474" t="n">
        <v>0.11</v>
      </c>
      <c r="X474" t="n">
        <v>0.42</v>
      </c>
      <c r="Y474" t="n">
        <v>1</v>
      </c>
      <c r="Z474" t="n">
        <v>10</v>
      </c>
    </row>
    <row r="475">
      <c r="A475" t="n">
        <v>29</v>
      </c>
      <c r="B475" t="n">
        <v>150</v>
      </c>
      <c r="C475" t="inlineStr">
        <is>
          <t xml:space="preserve">CONCLUIDO	</t>
        </is>
      </c>
      <c r="D475" t="n">
        <v>7.729</v>
      </c>
      <c r="E475" t="n">
        <v>12.94</v>
      </c>
      <c r="F475" t="n">
        <v>9.109999999999999</v>
      </c>
      <c r="G475" t="n">
        <v>36.43</v>
      </c>
      <c r="H475" t="n">
        <v>0.47</v>
      </c>
      <c r="I475" t="n">
        <v>15</v>
      </c>
      <c r="J475" t="n">
        <v>312.14</v>
      </c>
      <c r="K475" t="n">
        <v>61.82</v>
      </c>
      <c r="L475" t="n">
        <v>8.25</v>
      </c>
      <c r="M475" t="n">
        <v>13</v>
      </c>
      <c r="N475" t="n">
        <v>92.06999999999999</v>
      </c>
      <c r="O475" t="n">
        <v>38731.35</v>
      </c>
      <c r="P475" t="n">
        <v>159.03</v>
      </c>
      <c r="Q475" t="n">
        <v>446.27</v>
      </c>
      <c r="R475" t="n">
        <v>43.17</v>
      </c>
      <c r="S475" t="n">
        <v>28.73</v>
      </c>
      <c r="T475" t="n">
        <v>6517.37</v>
      </c>
      <c r="U475" t="n">
        <v>0.67</v>
      </c>
      <c r="V475" t="n">
        <v>0.89</v>
      </c>
      <c r="W475" t="n">
        <v>0.11</v>
      </c>
      <c r="X475" t="n">
        <v>0.39</v>
      </c>
      <c r="Y475" t="n">
        <v>1</v>
      </c>
      <c r="Z475" t="n">
        <v>10</v>
      </c>
    </row>
    <row r="476">
      <c r="A476" t="n">
        <v>30</v>
      </c>
      <c r="B476" t="n">
        <v>150</v>
      </c>
      <c r="C476" t="inlineStr">
        <is>
          <t xml:space="preserve">CONCLUIDO	</t>
        </is>
      </c>
      <c r="D476" t="n">
        <v>7.7298</v>
      </c>
      <c r="E476" t="n">
        <v>12.94</v>
      </c>
      <c r="F476" t="n">
        <v>9.109999999999999</v>
      </c>
      <c r="G476" t="n">
        <v>36.43</v>
      </c>
      <c r="H476" t="n">
        <v>0.48</v>
      </c>
      <c r="I476" t="n">
        <v>15</v>
      </c>
      <c r="J476" t="n">
        <v>312.69</v>
      </c>
      <c r="K476" t="n">
        <v>61.82</v>
      </c>
      <c r="L476" t="n">
        <v>8.5</v>
      </c>
      <c r="M476" t="n">
        <v>13</v>
      </c>
      <c r="N476" t="n">
        <v>92.37</v>
      </c>
      <c r="O476" t="n">
        <v>38799.09</v>
      </c>
      <c r="P476" t="n">
        <v>158.82</v>
      </c>
      <c r="Q476" t="n">
        <v>446.28</v>
      </c>
      <c r="R476" t="n">
        <v>43.06</v>
      </c>
      <c r="S476" t="n">
        <v>28.73</v>
      </c>
      <c r="T476" t="n">
        <v>6458.27</v>
      </c>
      <c r="U476" t="n">
        <v>0.67</v>
      </c>
      <c r="V476" t="n">
        <v>0.89</v>
      </c>
      <c r="W476" t="n">
        <v>0.11</v>
      </c>
      <c r="X476" t="n">
        <v>0.39</v>
      </c>
      <c r="Y476" t="n">
        <v>1</v>
      </c>
      <c r="Z476" t="n">
        <v>10</v>
      </c>
    </row>
    <row r="477">
      <c r="A477" t="n">
        <v>31</v>
      </c>
      <c r="B477" t="n">
        <v>150</v>
      </c>
      <c r="C477" t="inlineStr">
        <is>
          <t xml:space="preserve">CONCLUIDO	</t>
        </is>
      </c>
      <c r="D477" t="n">
        <v>7.8105</v>
      </c>
      <c r="E477" t="n">
        <v>12.8</v>
      </c>
      <c r="F477" t="n">
        <v>9.029999999999999</v>
      </c>
      <c r="G477" t="n">
        <v>38.69</v>
      </c>
      <c r="H477" t="n">
        <v>0.5</v>
      </c>
      <c r="I477" t="n">
        <v>14</v>
      </c>
      <c r="J477" t="n">
        <v>313.24</v>
      </c>
      <c r="K477" t="n">
        <v>61.82</v>
      </c>
      <c r="L477" t="n">
        <v>8.75</v>
      </c>
      <c r="M477" t="n">
        <v>12</v>
      </c>
      <c r="N477" t="n">
        <v>92.67</v>
      </c>
      <c r="O477" t="n">
        <v>38866.96</v>
      </c>
      <c r="P477" t="n">
        <v>157.31</v>
      </c>
      <c r="Q477" t="n">
        <v>446.27</v>
      </c>
      <c r="R477" t="n">
        <v>40.34</v>
      </c>
      <c r="S477" t="n">
        <v>28.73</v>
      </c>
      <c r="T477" t="n">
        <v>5105.14</v>
      </c>
      <c r="U477" t="n">
        <v>0.71</v>
      </c>
      <c r="V477" t="n">
        <v>0.9</v>
      </c>
      <c r="W477" t="n">
        <v>0.11</v>
      </c>
      <c r="X477" t="n">
        <v>0.31</v>
      </c>
      <c r="Y477" t="n">
        <v>1</v>
      </c>
      <c r="Z477" t="n">
        <v>10</v>
      </c>
    </row>
    <row r="478">
      <c r="A478" t="n">
        <v>32</v>
      </c>
      <c r="B478" t="n">
        <v>150</v>
      </c>
      <c r="C478" t="inlineStr">
        <is>
          <t xml:space="preserve">CONCLUIDO	</t>
        </is>
      </c>
      <c r="D478" t="n">
        <v>7.8113</v>
      </c>
      <c r="E478" t="n">
        <v>12.8</v>
      </c>
      <c r="F478" t="n">
        <v>9.029999999999999</v>
      </c>
      <c r="G478" t="n">
        <v>38.69</v>
      </c>
      <c r="H478" t="n">
        <v>0.51</v>
      </c>
      <c r="I478" t="n">
        <v>14</v>
      </c>
      <c r="J478" t="n">
        <v>313.79</v>
      </c>
      <c r="K478" t="n">
        <v>61.82</v>
      </c>
      <c r="L478" t="n">
        <v>9</v>
      </c>
      <c r="M478" t="n">
        <v>12</v>
      </c>
      <c r="N478" t="n">
        <v>92.97</v>
      </c>
      <c r="O478" t="n">
        <v>38934.97</v>
      </c>
      <c r="P478" t="n">
        <v>156.97</v>
      </c>
      <c r="Q478" t="n">
        <v>446.27</v>
      </c>
      <c r="R478" t="n">
        <v>40.66</v>
      </c>
      <c r="S478" t="n">
        <v>28.73</v>
      </c>
      <c r="T478" t="n">
        <v>5262.69</v>
      </c>
      <c r="U478" t="n">
        <v>0.71</v>
      </c>
      <c r="V478" t="n">
        <v>0.9</v>
      </c>
      <c r="W478" t="n">
        <v>0.1</v>
      </c>
      <c r="X478" t="n">
        <v>0.31</v>
      </c>
      <c r="Y478" t="n">
        <v>1</v>
      </c>
      <c r="Z478" t="n">
        <v>10</v>
      </c>
    </row>
    <row r="479">
      <c r="A479" t="n">
        <v>33</v>
      </c>
      <c r="B479" t="n">
        <v>150</v>
      </c>
      <c r="C479" t="inlineStr">
        <is>
          <t xml:space="preserve">CONCLUIDO	</t>
        </is>
      </c>
      <c r="D479" t="n">
        <v>7.7356</v>
      </c>
      <c r="E479" t="n">
        <v>12.93</v>
      </c>
      <c r="F479" t="n">
        <v>9.15</v>
      </c>
      <c r="G479" t="n">
        <v>39.22</v>
      </c>
      <c r="H479" t="n">
        <v>0.52</v>
      </c>
      <c r="I479" t="n">
        <v>14</v>
      </c>
      <c r="J479" t="n">
        <v>314.34</v>
      </c>
      <c r="K479" t="n">
        <v>61.82</v>
      </c>
      <c r="L479" t="n">
        <v>9.25</v>
      </c>
      <c r="M479" t="n">
        <v>12</v>
      </c>
      <c r="N479" t="n">
        <v>93.27</v>
      </c>
      <c r="O479" t="n">
        <v>39003.11</v>
      </c>
      <c r="P479" t="n">
        <v>159.03</v>
      </c>
      <c r="Q479" t="n">
        <v>446.3</v>
      </c>
      <c r="R479" t="n">
        <v>45.19</v>
      </c>
      <c r="S479" t="n">
        <v>28.73</v>
      </c>
      <c r="T479" t="n">
        <v>7530.73</v>
      </c>
      <c r="U479" t="n">
        <v>0.64</v>
      </c>
      <c r="V479" t="n">
        <v>0.89</v>
      </c>
      <c r="W479" t="n">
        <v>0.09</v>
      </c>
      <c r="X479" t="n">
        <v>0.43</v>
      </c>
      <c r="Y479" t="n">
        <v>1</v>
      </c>
      <c r="Z479" t="n">
        <v>10</v>
      </c>
    </row>
    <row r="480">
      <c r="A480" t="n">
        <v>34</v>
      </c>
      <c r="B480" t="n">
        <v>150</v>
      </c>
      <c r="C480" t="inlineStr">
        <is>
          <t xml:space="preserve">CONCLUIDO	</t>
        </is>
      </c>
      <c r="D480" t="n">
        <v>7.8268</v>
      </c>
      <c r="E480" t="n">
        <v>12.78</v>
      </c>
      <c r="F480" t="n">
        <v>9.06</v>
      </c>
      <c r="G480" t="n">
        <v>41.8</v>
      </c>
      <c r="H480" t="n">
        <v>0.54</v>
      </c>
      <c r="I480" t="n">
        <v>13</v>
      </c>
      <c r="J480" t="n">
        <v>314.9</v>
      </c>
      <c r="K480" t="n">
        <v>61.82</v>
      </c>
      <c r="L480" t="n">
        <v>9.5</v>
      </c>
      <c r="M480" t="n">
        <v>11</v>
      </c>
      <c r="N480" t="n">
        <v>93.56999999999999</v>
      </c>
      <c r="O480" t="n">
        <v>39071.38</v>
      </c>
      <c r="P480" t="n">
        <v>157.07</v>
      </c>
      <c r="Q480" t="n">
        <v>446.3</v>
      </c>
      <c r="R480" t="n">
        <v>41.72</v>
      </c>
      <c r="S480" t="n">
        <v>28.73</v>
      </c>
      <c r="T480" t="n">
        <v>5802.38</v>
      </c>
      <c r="U480" t="n">
        <v>0.6899999999999999</v>
      </c>
      <c r="V480" t="n">
        <v>0.9</v>
      </c>
      <c r="W480" t="n">
        <v>0.1</v>
      </c>
      <c r="X480" t="n">
        <v>0.34</v>
      </c>
      <c r="Y480" t="n">
        <v>1</v>
      </c>
      <c r="Z480" t="n">
        <v>10</v>
      </c>
    </row>
    <row r="481">
      <c r="A481" t="n">
        <v>35</v>
      </c>
      <c r="B481" t="n">
        <v>150</v>
      </c>
      <c r="C481" t="inlineStr">
        <is>
          <t xml:space="preserve">CONCLUIDO	</t>
        </is>
      </c>
      <c r="D481" t="n">
        <v>7.8154</v>
      </c>
      <c r="E481" t="n">
        <v>12.8</v>
      </c>
      <c r="F481" t="n">
        <v>9.08</v>
      </c>
      <c r="G481" t="n">
        <v>41.89</v>
      </c>
      <c r="H481" t="n">
        <v>0.55</v>
      </c>
      <c r="I481" t="n">
        <v>13</v>
      </c>
      <c r="J481" t="n">
        <v>315.45</v>
      </c>
      <c r="K481" t="n">
        <v>61.82</v>
      </c>
      <c r="L481" t="n">
        <v>9.75</v>
      </c>
      <c r="M481" t="n">
        <v>11</v>
      </c>
      <c r="N481" t="n">
        <v>93.88</v>
      </c>
      <c r="O481" t="n">
        <v>39139.8</v>
      </c>
      <c r="P481" t="n">
        <v>157.32</v>
      </c>
      <c r="Q481" t="n">
        <v>446.31</v>
      </c>
      <c r="R481" t="n">
        <v>42.24</v>
      </c>
      <c r="S481" t="n">
        <v>28.73</v>
      </c>
      <c r="T481" t="n">
        <v>6058.65</v>
      </c>
      <c r="U481" t="n">
        <v>0.68</v>
      </c>
      <c r="V481" t="n">
        <v>0.9</v>
      </c>
      <c r="W481" t="n">
        <v>0.1</v>
      </c>
      <c r="X481" t="n">
        <v>0.35</v>
      </c>
      <c r="Y481" t="n">
        <v>1</v>
      </c>
      <c r="Z481" t="n">
        <v>10</v>
      </c>
    </row>
    <row r="482">
      <c r="A482" t="n">
        <v>36</v>
      </c>
      <c r="B482" t="n">
        <v>150</v>
      </c>
      <c r="C482" t="inlineStr">
        <is>
          <t xml:space="preserve">CONCLUIDO	</t>
        </is>
      </c>
      <c r="D482" t="n">
        <v>7.812</v>
      </c>
      <c r="E482" t="n">
        <v>12.8</v>
      </c>
      <c r="F482" t="n">
        <v>9.08</v>
      </c>
      <c r="G482" t="n">
        <v>41.91</v>
      </c>
      <c r="H482" t="n">
        <v>0.5600000000000001</v>
      </c>
      <c r="I482" t="n">
        <v>13</v>
      </c>
      <c r="J482" t="n">
        <v>316.01</v>
      </c>
      <c r="K482" t="n">
        <v>61.82</v>
      </c>
      <c r="L482" t="n">
        <v>10</v>
      </c>
      <c r="M482" t="n">
        <v>11</v>
      </c>
      <c r="N482" t="n">
        <v>94.18000000000001</v>
      </c>
      <c r="O482" t="n">
        <v>39208.35</v>
      </c>
      <c r="P482" t="n">
        <v>157.37</v>
      </c>
      <c r="Q482" t="n">
        <v>446.29</v>
      </c>
      <c r="R482" t="n">
        <v>42.48</v>
      </c>
      <c r="S482" t="n">
        <v>28.73</v>
      </c>
      <c r="T482" t="n">
        <v>6181.81</v>
      </c>
      <c r="U482" t="n">
        <v>0.68</v>
      </c>
      <c r="V482" t="n">
        <v>0.9</v>
      </c>
      <c r="W482" t="n">
        <v>0.1</v>
      </c>
      <c r="X482" t="n">
        <v>0.36</v>
      </c>
      <c r="Y482" t="n">
        <v>1</v>
      </c>
      <c r="Z482" t="n">
        <v>10</v>
      </c>
    </row>
    <row r="483">
      <c r="A483" t="n">
        <v>37</v>
      </c>
      <c r="B483" t="n">
        <v>150</v>
      </c>
      <c r="C483" t="inlineStr">
        <is>
          <t xml:space="preserve">CONCLUIDO	</t>
        </is>
      </c>
      <c r="D483" t="n">
        <v>7.8778</v>
      </c>
      <c r="E483" t="n">
        <v>12.69</v>
      </c>
      <c r="F483" t="n">
        <v>9.029999999999999</v>
      </c>
      <c r="G483" t="n">
        <v>45.15</v>
      </c>
      <c r="H483" t="n">
        <v>0.58</v>
      </c>
      <c r="I483" t="n">
        <v>12</v>
      </c>
      <c r="J483" t="n">
        <v>316.56</v>
      </c>
      <c r="K483" t="n">
        <v>61.82</v>
      </c>
      <c r="L483" t="n">
        <v>10.25</v>
      </c>
      <c r="M483" t="n">
        <v>10</v>
      </c>
      <c r="N483" t="n">
        <v>94.48999999999999</v>
      </c>
      <c r="O483" t="n">
        <v>39277.04</v>
      </c>
      <c r="P483" t="n">
        <v>155.98</v>
      </c>
      <c r="Q483" t="n">
        <v>446.37</v>
      </c>
      <c r="R483" t="n">
        <v>40.66</v>
      </c>
      <c r="S483" t="n">
        <v>28.73</v>
      </c>
      <c r="T483" t="n">
        <v>5275.14</v>
      </c>
      <c r="U483" t="n">
        <v>0.71</v>
      </c>
      <c r="V483" t="n">
        <v>0.9</v>
      </c>
      <c r="W483" t="n">
        <v>0.1</v>
      </c>
      <c r="X483" t="n">
        <v>0.31</v>
      </c>
      <c r="Y483" t="n">
        <v>1</v>
      </c>
      <c r="Z483" t="n">
        <v>10</v>
      </c>
    </row>
    <row r="484">
      <c r="A484" t="n">
        <v>38</v>
      </c>
      <c r="B484" t="n">
        <v>150</v>
      </c>
      <c r="C484" t="inlineStr">
        <is>
          <t xml:space="preserve">CONCLUIDO	</t>
        </is>
      </c>
      <c r="D484" t="n">
        <v>7.8697</v>
      </c>
      <c r="E484" t="n">
        <v>12.71</v>
      </c>
      <c r="F484" t="n">
        <v>9.039999999999999</v>
      </c>
      <c r="G484" t="n">
        <v>45.22</v>
      </c>
      <c r="H484" t="n">
        <v>0.59</v>
      </c>
      <c r="I484" t="n">
        <v>12</v>
      </c>
      <c r="J484" t="n">
        <v>317.12</v>
      </c>
      <c r="K484" t="n">
        <v>61.82</v>
      </c>
      <c r="L484" t="n">
        <v>10.5</v>
      </c>
      <c r="M484" t="n">
        <v>10</v>
      </c>
      <c r="N484" t="n">
        <v>94.8</v>
      </c>
      <c r="O484" t="n">
        <v>39345.87</v>
      </c>
      <c r="P484" t="n">
        <v>156.23</v>
      </c>
      <c r="Q484" t="n">
        <v>446.27</v>
      </c>
      <c r="R484" t="n">
        <v>41.15</v>
      </c>
      <c r="S484" t="n">
        <v>28.73</v>
      </c>
      <c r="T484" t="n">
        <v>5520.76</v>
      </c>
      <c r="U484" t="n">
        <v>0.7</v>
      </c>
      <c r="V484" t="n">
        <v>0.9</v>
      </c>
      <c r="W484" t="n">
        <v>0.1</v>
      </c>
      <c r="X484" t="n">
        <v>0.32</v>
      </c>
      <c r="Y484" t="n">
        <v>1</v>
      </c>
      <c r="Z484" t="n">
        <v>10</v>
      </c>
    </row>
    <row r="485">
      <c r="A485" t="n">
        <v>39</v>
      </c>
      <c r="B485" t="n">
        <v>150</v>
      </c>
      <c r="C485" t="inlineStr">
        <is>
          <t xml:space="preserve">CONCLUIDO	</t>
        </is>
      </c>
      <c r="D485" t="n">
        <v>7.8759</v>
      </c>
      <c r="E485" t="n">
        <v>12.7</v>
      </c>
      <c r="F485" t="n">
        <v>9.029999999999999</v>
      </c>
      <c r="G485" t="n">
        <v>45.17</v>
      </c>
      <c r="H485" t="n">
        <v>0.6</v>
      </c>
      <c r="I485" t="n">
        <v>12</v>
      </c>
      <c r="J485" t="n">
        <v>317.68</v>
      </c>
      <c r="K485" t="n">
        <v>61.82</v>
      </c>
      <c r="L485" t="n">
        <v>10.75</v>
      </c>
      <c r="M485" t="n">
        <v>10</v>
      </c>
      <c r="N485" t="n">
        <v>95.11</v>
      </c>
      <c r="O485" t="n">
        <v>39414.84</v>
      </c>
      <c r="P485" t="n">
        <v>156.16</v>
      </c>
      <c r="Q485" t="n">
        <v>446.27</v>
      </c>
      <c r="R485" t="n">
        <v>40.84</v>
      </c>
      <c r="S485" t="n">
        <v>28.73</v>
      </c>
      <c r="T485" t="n">
        <v>5365.38</v>
      </c>
      <c r="U485" t="n">
        <v>0.7</v>
      </c>
      <c r="V485" t="n">
        <v>0.9</v>
      </c>
      <c r="W485" t="n">
        <v>0.1</v>
      </c>
      <c r="X485" t="n">
        <v>0.31</v>
      </c>
      <c r="Y485" t="n">
        <v>1</v>
      </c>
      <c r="Z485" t="n">
        <v>10</v>
      </c>
    </row>
    <row r="486">
      <c r="A486" t="n">
        <v>40</v>
      </c>
      <c r="B486" t="n">
        <v>150</v>
      </c>
      <c r="C486" t="inlineStr">
        <is>
          <t xml:space="preserve">CONCLUIDO	</t>
        </is>
      </c>
      <c r="D486" t="n">
        <v>7.8654</v>
      </c>
      <c r="E486" t="n">
        <v>12.71</v>
      </c>
      <c r="F486" t="n">
        <v>9.050000000000001</v>
      </c>
      <c r="G486" t="n">
        <v>45.25</v>
      </c>
      <c r="H486" t="n">
        <v>0.62</v>
      </c>
      <c r="I486" t="n">
        <v>12</v>
      </c>
      <c r="J486" t="n">
        <v>318.24</v>
      </c>
      <c r="K486" t="n">
        <v>61.82</v>
      </c>
      <c r="L486" t="n">
        <v>11</v>
      </c>
      <c r="M486" t="n">
        <v>10</v>
      </c>
      <c r="N486" t="n">
        <v>95.42</v>
      </c>
      <c r="O486" t="n">
        <v>39483.95</v>
      </c>
      <c r="P486" t="n">
        <v>155.95</v>
      </c>
      <c r="Q486" t="n">
        <v>446.29</v>
      </c>
      <c r="R486" t="n">
        <v>41.42</v>
      </c>
      <c r="S486" t="n">
        <v>28.73</v>
      </c>
      <c r="T486" t="n">
        <v>5656.98</v>
      </c>
      <c r="U486" t="n">
        <v>0.6899999999999999</v>
      </c>
      <c r="V486" t="n">
        <v>0.9</v>
      </c>
      <c r="W486" t="n">
        <v>0.1</v>
      </c>
      <c r="X486" t="n">
        <v>0.33</v>
      </c>
      <c r="Y486" t="n">
        <v>1</v>
      </c>
      <c r="Z486" t="n">
        <v>10</v>
      </c>
    </row>
    <row r="487">
      <c r="A487" t="n">
        <v>41</v>
      </c>
      <c r="B487" t="n">
        <v>150</v>
      </c>
      <c r="C487" t="inlineStr">
        <is>
          <t xml:space="preserve">CONCLUIDO	</t>
        </is>
      </c>
      <c r="D487" t="n">
        <v>7.9337</v>
      </c>
      <c r="E487" t="n">
        <v>12.6</v>
      </c>
      <c r="F487" t="n">
        <v>9</v>
      </c>
      <c r="G487" t="n">
        <v>49.07</v>
      </c>
      <c r="H487" t="n">
        <v>0.63</v>
      </c>
      <c r="I487" t="n">
        <v>11</v>
      </c>
      <c r="J487" t="n">
        <v>318.8</v>
      </c>
      <c r="K487" t="n">
        <v>61.82</v>
      </c>
      <c r="L487" t="n">
        <v>11.25</v>
      </c>
      <c r="M487" t="n">
        <v>9</v>
      </c>
      <c r="N487" t="n">
        <v>95.73</v>
      </c>
      <c r="O487" t="n">
        <v>39553.2</v>
      </c>
      <c r="P487" t="n">
        <v>154.71</v>
      </c>
      <c r="Q487" t="n">
        <v>446.28</v>
      </c>
      <c r="R487" t="n">
        <v>39.54</v>
      </c>
      <c r="S487" t="n">
        <v>28.73</v>
      </c>
      <c r="T487" t="n">
        <v>4721.04</v>
      </c>
      <c r="U487" t="n">
        <v>0.73</v>
      </c>
      <c r="V487" t="n">
        <v>0.91</v>
      </c>
      <c r="W487" t="n">
        <v>0.1</v>
      </c>
      <c r="X487" t="n">
        <v>0.28</v>
      </c>
      <c r="Y487" t="n">
        <v>1</v>
      </c>
      <c r="Z487" t="n">
        <v>10</v>
      </c>
    </row>
    <row r="488">
      <c r="A488" t="n">
        <v>42</v>
      </c>
      <c r="B488" t="n">
        <v>150</v>
      </c>
      <c r="C488" t="inlineStr">
        <is>
          <t xml:space="preserve">CONCLUIDO	</t>
        </is>
      </c>
      <c r="D488" t="n">
        <v>7.9264</v>
      </c>
      <c r="E488" t="n">
        <v>12.62</v>
      </c>
      <c r="F488" t="n">
        <v>9.01</v>
      </c>
      <c r="G488" t="n">
        <v>49.13</v>
      </c>
      <c r="H488" t="n">
        <v>0.64</v>
      </c>
      <c r="I488" t="n">
        <v>11</v>
      </c>
      <c r="J488" t="n">
        <v>319.36</v>
      </c>
      <c r="K488" t="n">
        <v>61.82</v>
      </c>
      <c r="L488" t="n">
        <v>11.5</v>
      </c>
      <c r="M488" t="n">
        <v>9</v>
      </c>
      <c r="N488" t="n">
        <v>96.04000000000001</v>
      </c>
      <c r="O488" t="n">
        <v>39622.59</v>
      </c>
      <c r="P488" t="n">
        <v>154.87</v>
      </c>
      <c r="Q488" t="n">
        <v>446.31</v>
      </c>
      <c r="R488" t="n">
        <v>39.94</v>
      </c>
      <c r="S488" t="n">
        <v>28.73</v>
      </c>
      <c r="T488" t="n">
        <v>4919.91</v>
      </c>
      <c r="U488" t="n">
        <v>0.72</v>
      </c>
      <c r="V488" t="n">
        <v>0.9</v>
      </c>
      <c r="W488" t="n">
        <v>0.1</v>
      </c>
      <c r="X488" t="n">
        <v>0.29</v>
      </c>
      <c r="Y488" t="n">
        <v>1</v>
      </c>
      <c r="Z488" t="n">
        <v>10</v>
      </c>
    </row>
    <row r="489">
      <c r="A489" t="n">
        <v>43</v>
      </c>
      <c r="B489" t="n">
        <v>150</v>
      </c>
      <c r="C489" t="inlineStr">
        <is>
          <t xml:space="preserve">CONCLUIDO	</t>
        </is>
      </c>
      <c r="D489" t="n">
        <v>7.9309</v>
      </c>
      <c r="E489" t="n">
        <v>12.61</v>
      </c>
      <c r="F489" t="n">
        <v>9</v>
      </c>
      <c r="G489" t="n">
        <v>49.09</v>
      </c>
      <c r="H489" t="n">
        <v>0.65</v>
      </c>
      <c r="I489" t="n">
        <v>11</v>
      </c>
      <c r="J489" t="n">
        <v>319.93</v>
      </c>
      <c r="K489" t="n">
        <v>61.82</v>
      </c>
      <c r="L489" t="n">
        <v>11.75</v>
      </c>
      <c r="M489" t="n">
        <v>9</v>
      </c>
      <c r="N489" t="n">
        <v>96.36</v>
      </c>
      <c r="O489" t="n">
        <v>39692.13</v>
      </c>
      <c r="P489" t="n">
        <v>154.42</v>
      </c>
      <c r="Q489" t="n">
        <v>446.29</v>
      </c>
      <c r="R489" t="n">
        <v>39.81</v>
      </c>
      <c r="S489" t="n">
        <v>28.73</v>
      </c>
      <c r="T489" t="n">
        <v>4855.42</v>
      </c>
      <c r="U489" t="n">
        <v>0.72</v>
      </c>
      <c r="V489" t="n">
        <v>0.9</v>
      </c>
      <c r="W489" t="n">
        <v>0.1</v>
      </c>
      <c r="X489" t="n">
        <v>0.28</v>
      </c>
      <c r="Y489" t="n">
        <v>1</v>
      </c>
      <c r="Z489" t="n">
        <v>10</v>
      </c>
    </row>
    <row r="490">
      <c r="A490" t="n">
        <v>44</v>
      </c>
      <c r="B490" t="n">
        <v>150</v>
      </c>
      <c r="C490" t="inlineStr">
        <is>
          <t xml:space="preserve">CONCLUIDO	</t>
        </is>
      </c>
      <c r="D490" t="n">
        <v>7.9231</v>
      </c>
      <c r="E490" t="n">
        <v>12.62</v>
      </c>
      <c r="F490" t="n">
        <v>9.01</v>
      </c>
      <c r="G490" t="n">
        <v>49.16</v>
      </c>
      <c r="H490" t="n">
        <v>0.67</v>
      </c>
      <c r="I490" t="n">
        <v>11</v>
      </c>
      <c r="J490" t="n">
        <v>320.49</v>
      </c>
      <c r="K490" t="n">
        <v>61.82</v>
      </c>
      <c r="L490" t="n">
        <v>12</v>
      </c>
      <c r="M490" t="n">
        <v>9</v>
      </c>
      <c r="N490" t="n">
        <v>96.67</v>
      </c>
      <c r="O490" t="n">
        <v>39761.81</v>
      </c>
      <c r="P490" t="n">
        <v>154.58</v>
      </c>
      <c r="Q490" t="n">
        <v>446.27</v>
      </c>
      <c r="R490" t="n">
        <v>40.14</v>
      </c>
      <c r="S490" t="n">
        <v>28.73</v>
      </c>
      <c r="T490" t="n">
        <v>5017.77</v>
      </c>
      <c r="U490" t="n">
        <v>0.72</v>
      </c>
      <c r="V490" t="n">
        <v>0.9</v>
      </c>
      <c r="W490" t="n">
        <v>0.1</v>
      </c>
      <c r="X490" t="n">
        <v>0.29</v>
      </c>
      <c r="Y490" t="n">
        <v>1</v>
      </c>
      <c r="Z490" t="n">
        <v>10</v>
      </c>
    </row>
    <row r="491">
      <c r="A491" t="n">
        <v>45</v>
      </c>
      <c r="B491" t="n">
        <v>150</v>
      </c>
      <c r="C491" t="inlineStr">
        <is>
          <t xml:space="preserve">CONCLUIDO	</t>
        </is>
      </c>
      <c r="D491" t="n">
        <v>7.9853</v>
      </c>
      <c r="E491" t="n">
        <v>12.52</v>
      </c>
      <c r="F491" t="n">
        <v>8.970000000000001</v>
      </c>
      <c r="G491" t="n">
        <v>53.82</v>
      </c>
      <c r="H491" t="n">
        <v>0.68</v>
      </c>
      <c r="I491" t="n">
        <v>10</v>
      </c>
      <c r="J491" t="n">
        <v>321.06</v>
      </c>
      <c r="K491" t="n">
        <v>61.82</v>
      </c>
      <c r="L491" t="n">
        <v>12.25</v>
      </c>
      <c r="M491" t="n">
        <v>8</v>
      </c>
      <c r="N491" t="n">
        <v>96.98999999999999</v>
      </c>
      <c r="O491" t="n">
        <v>39831.64</v>
      </c>
      <c r="P491" t="n">
        <v>153.59</v>
      </c>
      <c r="Q491" t="n">
        <v>446.27</v>
      </c>
      <c r="R491" t="n">
        <v>38.79</v>
      </c>
      <c r="S491" t="n">
        <v>28.73</v>
      </c>
      <c r="T491" t="n">
        <v>4352.46</v>
      </c>
      <c r="U491" t="n">
        <v>0.74</v>
      </c>
      <c r="V491" t="n">
        <v>0.91</v>
      </c>
      <c r="W491" t="n">
        <v>0.1</v>
      </c>
      <c r="X491" t="n">
        <v>0.25</v>
      </c>
      <c r="Y491" t="n">
        <v>1</v>
      </c>
      <c r="Z491" t="n">
        <v>10</v>
      </c>
    </row>
    <row r="492">
      <c r="A492" t="n">
        <v>46</v>
      </c>
      <c r="B492" t="n">
        <v>150</v>
      </c>
      <c r="C492" t="inlineStr">
        <is>
          <t xml:space="preserve">CONCLUIDO	</t>
        </is>
      </c>
      <c r="D492" t="n">
        <v>7.9963</v>
      </c>
      <c r="E492" t="n">
        <v>12.51</v>
      </c>
      <c r="F492" t="n">
        <v>8.949999999999999</v>
      </c>
      <c r="G492" t="n">
        <v>53.72</v>
      </c>
      <c r="H492" t="n">
        <v>0.6899999999999999</v>
      </c>
      <c r="I492" t="n">
        <v>10</v>
      </c>
      <c r="J492" t="n">
        <v>321.63</v>
      </c>
      <c r="K492" t="n">
        <v>61.82</v>
      </c>
      <c r="L492" t="n">
        <v>12.5</v>
      </c>
      <c r="M492" t="n">
        <v>8</v>
      </c>
      <c r="N492" t="n">
        <v>97.31</v>
      </c>
      <c r="O492" t="n">
        <v>39901.61</v>
      </c>
      <c r="P492" t="n">
        <v>153.35</v>
      </c>
      <c r="Q492" t="n">
        <v>446.27</v>
      </c>
      <c r="R492" t="n">
        <v>38.06</v>
      </c>
      <c r="S492" t="n">
        <v>28.73</v>
      </c>
      <c r="T492" t="n">
        <v>3985.2</v>
      </c>
      <c r="U492" t="n">
        <v>0.75</v>
      </c>
      <c r="V492" t="n">
        <v>0.91</v>
      </c>
      <c r="W492" t="n">
        <v>0.1</v>
      </c>
      <c r="X492" t="n">
        <v>0.23</v>
      </c>
      <c r="Y492" t="n">
        <v>1</v>
      </c>
      <c r="Z492" t="n">
        <v>10</v>
      </c>
    </row>
    <row r="493">
      <c r="A493" t="n">
        <v>47</v>
      </c>
      <c r="B493" t="n">
        <v>150</v>
      </c>
      <c r="C493" t="inlineStr">
        <is>
          <t xml:space="preserve">CONCLUIDO	</t>
        </is>
      </c>
      <c r="D493" t="n">
        <v>8.0055</v>
      </c>
      <c r="E493" t="n">
        <v>12.49</v>
      </c>
      <c r="F493" t="n">
        <v>8.94</v>
      </c>
      <c r="G493" t="n">
        <v>53.63</v>
      </c>
      <c r="H493" t="n">
        <v>0.71</v>
      </c>
      <c r="I493" t="n">
        <v>10</v>
      </c>
      <c r="J493" t="n">
        <v>322.2</v>
      </c>
      <c r="K493" t="n">
        <v>61.82</v>
      </c>
      <c r="L493" t="n">
        <v>12.75</v>
      </c>
      <c r="M493" t="n">
        <v>8</v>
      </c>
      <c r="N493" t="n">
        <v>97.62</v>
      </c>
      <c r="O493" t="n">
        <v>39971.73</v>
      </c>
      <c r="P493" t="n">
        <v>152.71</v>
      </c>
      <c r="Q493" t="n">
        <v>446.27</v>
      </c>
      <c r="R493" t="n">
        <v>37.53</v>
      </c>
      <c r="S493" t="n">
        <v>28.73</v>
      </c>
      <c r="T493" t="n">
        <v>3719.03</v>
      </c>
      <c r="U493" t="n">
        <v>0.77</v>
      </c>
      <c r="V493" t="n">
        <v>0.91</v>
      </c>
      <c r="W493" t="n">
        <v>0.1</v>
      </c>
      <c r="X493" t="n">
        <v>0.22</v>
      </c>
      <c r="Y493" t="n">
        <v>1</v>
      </c>
      <c r="Z493" t="n">
        <v>10</v>
      </c>
    </row>
    <row r="494">
      <c r="A494" t="n">
        <v>48</v>
      </c>
      <c r="B494" t="n">
        <v>150</v>
      </c>
      <c r="C494" t="inlineStr">
        <is>
          <t xml:space="preserve">CONCLUIDO	</t>
        </is>
      </c>
      <c r="D494" t="n">
        <v>8.0184</v>
      </c>
      <c r="E494" t="n">
        <v>12.47</v>
      </c>
      <c r="F494" t="n">
        <v>8.92</v>
      </c>
      <c r="G494" t="n">
        <v>53.51</v>
      </c>
      <c r="H494" t="n">
        <v>0.72</v>
      </c>
      <c r="I494" t="n">
        <v>10</v>
      </c>
      <c r="J494" t="n">
        <v>322.77</v>
      </c>
      <c r="K494" t="n">
        <v>61.82</v>
      </c>
      <c r="L494" t="n">
        <v>13</v>
      </c>
      <c r="M494" t="n">
        <v>8</v>
      </c>
      <c r="N494" t="n">
        <v>97.94</v>
      </c>
      <c r="O494" t="n">
        <v>40042</v>
      </c>
      <c r="P494" t="n">
        <v>152.27</v>
      </c>
      <c r="Q494" t="n">
        <v>446.31</v>
      </c>
      <c r="R494" t="n">
        <v>36.98</v>
      </c>
      <c r="S494" t="n">
        <v>28.73</v>
      </c>
      <c r="T494" t="n">
        <v>3443.76</v>
      </c>
      <c r="U494" t="n">
        <v>0.78</v>
      </c>
      <c r="V494" t="n">
        <v>0.91</v>
      </c>
      <c r="W494" t="n">
        <v>0.09</v>
      </c>
      <c r="X494" t="n">
        <v>0.2</v>
      </c>
      <c r="Y494" t="n">
        <v>1</v>
      </c>
      <c r="Z494" t="n">
        <v>10</v>
      </c>
    </row>
    <row r="495">
      <c r="A495" t="n">
        <v>49</v>
      </c>
      <c r="B495" t="n">
        <v>150</v>
      </c>
      <c r="C495" t="inlineStr">
        <is>
          <t xml:space="preserve">CONCLUIDO	</t>
        </is>
      </c>
      <c r="D495" t="n">
        <v>7.9817</v>
      </c>
      <c r="E495" t="n">
        <v>12.53</v>
      </c>
      <c r="F495" t="n">
        <v>8.98</v>
      </c>
      <c r="G495" t="n">
        <v>53.86</v>
      </c>
      <c r="H495" t="n">
        <v>0.73</v>
      </c>
      <c r="I495" t="n">
        <v>10</v>
      </c>
      <c r="J495" t="n">
        <v>323.34</v>
      </c>
      <c r="K495" t="n">
        <v>61.82</v>
      </c>
      <c r="L495" t="n">
        <v>13.25</v>
      </c>
      <c r="M495" t="n">
        <v>8</v>
      </c>
      <c r="N495" t="n">
        <v>98.27</v>
      </c>
      <c r="O495" t="n">
        <v>40112.54</v>
      </c>
      <c r="P495" t="n">
        <v>153.03</v>
      </c>
      <c r="Q495" t="n">
        <v>446.27</v>
      </c>
      <c r="R495" t="n">
        <v>39.08</v>
      </c>
      <c r="S495" t="n">
        <v>28.73</v>
      </c>
      <c r="T495" t="n">
        <v>4497.3</v>
      </c>
      <c r="U495" t="n">
        <v>0.74</v>
      </c>
      <c r="V495" t="n">
        <v>0.91</v>
      </c>
      <c r="W495" t="n">
        <v>0.09</v>
      </c>
      <c r="X495" t="n">
        <v>0.26</v>
      </c>
      <c r="Y495" t="n">
        <v>1</v>
      </c>
      <c r="Z495" t="n">
        <v>10</v>
      </c>
    </row>
    <row r="496">
      <c r="A496" t="n">
        <v>50</v>
      </c>
      <c r="B496" t="n">
        <v>150</v>
      </c>
      <c r="C496" t="inlineStr">
        <is>
          <t xml:space="preserve">CONCLUIDO	</t>
        </is>
      </c>
      <c r="D496" t="n">
        <v>7.9591</v>
      </c>
      <c r="E496" t="n">
        <v>12.56</v>
      </c>
      <c r="F496" t="n">
        <v>9.01</v>
      </c>
      <c r="G496" t="n">
        <v>54.07</v>
      </c>
      <c r="H496" t="n">
        <v>0.74</v>
      </c>
      <c r="I496" t="n">
        <v>10</v>
      </c>
      <c r="J496" t="n">
        <v>323.91</v>
      </c>
      <c r="K496" t="n">
        <v>61.82</v>
      </c>
      <c r="L496" t="n">
        <v>13.5</v>
      </c>
      <c r="M496" t="n">
        <v>8</v>
      </c>
      <c r="N496" t="n">
        <v>98.59</v>
      </c>
      <c r="O496" t="n">
        <v>40183.11</v>
      </c>
      <c r="P496" t="n">
        <v>153.16</v>
      </c>
      <c r="Q496" t="n">
        <v>446.29</v>
      </c>
      <c r="R496" t="n">
        <v>40.24</v>
      </c>
      <c r="S496" t="n">
        <v>28.73</v>
      </c>
      <c r="T496" t="n">
        <v>5073.85</v>
      </c>
      <c r="U496" t="n">
        <v>0.71</v>
      </c>
      <c r="V496" t="n">
        <v>0.9</v>
      </c>
      <c r="W496" t="n">
        <v>0.1</v>
      </c>
      <c r="X496" t="n">
        <v>0.29</v>
      </c>
      <c r="Y496" t="n">
        <v>1</v>
      </c>
      <c r="Z496" t="n">
        <v>10</v>
      </c>
    </row>
    <row r="497">
      <c r="A497" t="n">
        <v>51</v>
      </c>
      <c r="B497" t="n">
        <v>150</v>
      </c>
      <c r="C497" t="inlineStr">
        <is>
          <t xml:space="preserve">CONCLUIDO	</t>
        </is>
      </c>
      <c r="D497" t="n">
        <v>8.038600000000001</v>
      </c>
      <c r="E497" t="n">
        <v>12.44</v>
      </c>
      <c r="F497" t="n">
        <v>8.94</v>
      </c>
      <c r="G497" t="n">
        <v>59.62</v>
      </c>
      <c r="H497" t="n">
        <v>0.76</v>
      </c>
      <c r="I497" t="n">
        <v>9</v>
      </c>
      <c r="J497" t="n">
        <v>324.48</v>
      </c>
      <c r="K497" t="n">
        <v>61.82</v>
      </c>
      <c r="L497" t="n">
        <v>13.75</v>
      </c>
      <c r="M497" t="n">
        <v>7</v>
      </c>
      <c r="N497" t="n">
        <v>98.91</v>
      </c>
      <c r="O497" t="n">
        <v>40253.84</v>
      </c>
      <c r="P497" t="n">
        <v>151.7</v>
      </c>
      <c r="Q497" t="n">
        <v>446.28</v>
      </c>
      <c r="R497" t="n">
        <v>37.87</v>
      </c>
      <c r="S497" t="n">
        <v>28.73</v>
      </c>
      <c r="T497" t="n">
        <v>3894</v>
      </c>
      <c r="U497" t="n">
        <v>0.76</v>
      </c>
      <c r="V497" t="n">
        <v>0.91</v>
      </c>
      <c r="W497" t="n">
        <v>0.09</v>
      </c>
      <c r="X497" t="n">
        <v>0.22</v>
      </c>
      <c r="Y497" t="n">
        <v>1</v>
      </c>
      <c r="Z497" t="n">
        <v>10</v>
      </c>
    </row>
    <row r="498">
      <c r="A498" t="n">
        <v>52</v>
      </c>
      <c r="B498" t="n">
        <v>150</v>
      </c>
      <c r="C498" t="inlineStr">
        <is>
          <t xml:space="preserve">CONCLUIDO	</t>
        </is>
      </c>
      <c r="D498" t="n">
        <v>8.032299999999999</v>
      </c>
      <c r="E498" t="n">
        <v>12.45</v>
      </c>
      <c r="F498" t="n">
        <v>8.949999999999999</v>
      </c>
      <c r="G498" t="n">
        <v>59.68</v>
      </c>
      <c r="H498" t="n">
        <v>0.77</v>
      </c>
      <c r="I498" t="n">
        <v>9</v>
      </c>
      <c r="J498" t="n">
        <v>325.06</v>
      </c>
      <c r="K498" t="n">
        <v>61.82</v>
      </c>
      <c r="L498" t="n">
        <v>14</v>
      </c>
      <c r="M498" t="n">
        <v>7</v>
      </c>
      <c r="N498" t="n">
        <v>99.23999999999999</v>
      </c>
      <c r="O498" t="n">
        <v>40324.71</v>
      </c>
      <c r="P498" t="n">
        <v>151.82</v>
      </c>
      <c r="Q498" t="n">
        <v>446.27</v>
      </c>
      <c r="R498" t="n">
        <v>38.27</v>
      </c>
      <c r="S498" t="n">
        <v>28.73</v>
      </c>
      <c r="T498" t="n">
        <v>4093</v>
      </c>
      <c r="U498" t="n">
        <v>0.75</v>
      </c>
      <c r="V498" t="n">
        <v>0.91</v>
      </c>
      <c r="W498" t="n">
        <v>0.09</v>
      </c>
      <c r="X498" t="n">
        <v>0.23</v>
      </c>
      <c r="Y498" t="n">
        <v>1</v>
      </c>
      <c r="Z498" t="n">
        <v>10</v>
      </c>
    </row>
    <row r="499">
      <c r="A499" t="n">
        <v>53</v>
      </c>
      <c r="B499" t="n">
        <v>150</v>
      </c>
      <c r="C499" t="inlineStr">
        <is>
          <t xml:space="preserve">CONCLUIDO	</t>
        </is>
      </c>
      <c r="D499" t="n">
        <v>8.038</v>
      </c>
      <c r="E499" t="n">
        <v>12.44</v>
      </c>
      <c r="F499" t="n">
        <v>8.94</v>
      </c>
      <c r="G499" t="n">
        <v>59.62</v>
      </c>
      <c r="H499" t="n">
        <v>0.78</v>
      </c>
      <c r="I499" t="n">
        <v>9</v>
      </c>
      <c r="J499" t="n">
        <v>325.63</v>
      </c>
      <c r="K499" t="n">
        <v>61.82</v>
      </c>
      <c r="L499" t="n">
        <v>14.25</v>
      </c>
      <c r="M499" t="n">
        <v>7</v>
      </c>
      <c r="N499" t="n">
        <v>99.56</v>
      </c>
      <c r="O499" t="n">
        <v>40395.74</v>
      </c>
      <c r="P499" t="n">
        <v>151.53</v>
      </c>
      <c r="Q499" t="n">
        <v>446.27</v>
      </c>
      <c r="R499" t="n">
        <v>37.87</v>
      </c>
      <c r="S499" t="n">
        <v>28.73</v>
      </c>
      <c r="T499" t="n">
        <v>3893.78</v>
      </c>
      <c r="U499" t="n">
        <v>0.76</v>
      </c>
      <c r="V499" t="n">
        <v>0.91</v>
      </c>
      <c r="W499" t="n">
        <v>0.1</v>
      </c>
      <c r="X499" t="n">
        <v>0.22</v>
      </c>
      <c r="Y499" t="n">
        <v>1</v>
      </c>
      <c r="Z499" t="n">
        <v>10</v>
      </c>
    </row>
    <row r="500">
      <c r="A500" t="n">
        <v>54</v>
      </c>
      <c r="B500" t="n">
        <v>150</v>
      </c>
      <c r="C500" t="inlineStr">
        <is>
          <t xml:space="preserve">CONCLUIDO	</t>
        </is>
      </c>
      <c r="D500" t="n">
        <v>8.029400000000001</v>
      </c>
      <c r="E500" t="n">
        <v>12.45</v>
      </c>
      <c r="F500" t="n">
        <v>8.960000000000001</v>
      </c>
      <c r="G500" t="n">
        <v>59.71</v>
      </c>
      <c r="H500" t="n">
        <v>0.79</v>
      </c>
      <c r="I500" t="n">
        <v>9</v>
      </c>
      <c r="J500" t="n">
        <v>326.21</v>
      </c>
      <c r="K500" t="n">
        <v>61.82</v>
      </c>
      <c r="L500" t="n">
        <v>14.5</v>
      </c>
      <c r="M500" t="n">
        <v>7</v>
      </c>
      <c r="N500" t="n">
        <v>99.89</v>
      </c>
      <c r="O500" t="n">
        <v>40466.92</v>
      </c>
      <c r="P500" t="n">
        <v>152.12</v>
      </c>
      <c r="Q500" t="n">
        <v>446.28</v>
      </c>
      <c r="R500" t="n">
        <v>38.4</v>
      </c>
      <c r="S500" t="n">
        <v>28.73</v>
      </c>
      <c r="T500" t="n">
        <v>4162.23</v>
      </c>
      <c r="U500" t="n">
        <v>0.75</v>
      </c>
      <c r="V500" t="n">
        <v>0.91</v>
      </c>
      <c r="W500" t="n">
        <v>0.09</v>
      </c>
      <c r="X500" t="n">
        <v>0.24</v>
      </c>
      <c r="Y500" t="n">
        <v>1</v>
      </c>
      <c r="Z500" t="n">
        <v>10</v>
      </c>
    </row>
    <row r="501">
      <c r="A501" t="n">
        <v>55</v>
      </c>
      <c r="B501" t="n">
        <v>150</v>
      </c>
      <c r="C501" t="inlineStr">
        <is>
          <t xml:space="preserve">CONCLUIDO	</t>
        </is>
      </c>
      <c r="D501" t="n">
        <v>8.0312</v>
      </c>
      <c r="E501" t="n">
        <v>12.45</v>
      </c>
      <c r="F501" t="n">
        <v>8.949999999999999</v>
      </c>
      <c r="G501" t="n">
        <v>59.69</v>
      </c>
      <c r="H501" t="n">
        <v>0.8</v>
      </c>
      <c r="I501" t="n">
        <v>9</v>
      </c>
      <c r="J501" t="n">
        <v>326.79</v>
      </c>
      <c r="K501" t="n">
        <v>61.82</v>
      </c>
      <c r="L501" t="n">
        <v>14.75</v>
      </c>
      <c r="M501" t="n">
        <v>7</v>
      </c>
      <c r="N501" t="n">
        <v>100.22</v>
      </c>
      <c r="O501" t="n">
        <v>40538.25</v>
      </c>
      <c r="P501" t="n">
        <v>151.62</v>
      </c>
      <c r="Q501" t="n">
        <v>446.28</v>
      </c>
      <c r="R501" t="n">
        <v>38.26</v>
      </c>
      <c r="S501" t="n">
        <v>28.73</v>
      </c>
      <c r="T501" t="n">
        <v>4089.55</v>
      </c>
      <c r="U501" t="n">
        <v>0.75</v>
      </c>
      <c r="V501" t="n">
        <v>0.91</v>
      </c>
      <c r="W501" t="n">
        <v>0.1</v>
      </c>
      <c r="X501" t="n">
        <v>0.23</v>
      </c>
      <c r="Y501" t="n">
        <v>1</v>
      </c>
      <c r="Z501" t="n">
        <v>10</v>
      </c>
    </row>
    <row r="502">
      <c r="A502" t="n">
        <v>56</v>
      </c>
      <c r="B502" t="n">
        <v>150</v>
      </c>
      <c r="C502" t="inlineStr">
        <is>
          <t xml:space="preserve">CONCLUIDO	</t>
        </is>
      </c>
      <c r="D502" t="n">
        <v>8.0259</v>
      </c>
      <c r="E502" t="n">
        <v>12.46</v>
      </c>
      <c r="F502" t="n">
        <v>8.960000000000001</v>
      </c>
      <c r="G502" t="n">
        <v>59.75</v>
      </c>
      <c r="H502" t="n">
        <v>0.82</v>
      </c>
      <c r="I502" t="n">
        <v>9</v>
      </c>
      <c r="J502" t="n">
        <v>327.37</v>
      </c>
      <c r="K502" t="n">
        <v>61.82</v>
      </c>
      <c r="L502" t="n">
        <v>15</v>
      </c>
      <c r="M502" t="n">
        <v>7</v>
      </c>
      <c r="N502" t="n">
        <v>100.55</v>
      </c>
      <c r="O502" t="n">
        <v>40609.74</v>
      </c>
      <c r="P502" t="n">
        <v>151.64</v>
      </c>
      <c r="Q502" t="n">
        <v>446.27</v>
      </c>
      <c r="R502" t="n">
        <v>38.6</v>
      </c>
      <c r="S502" t="n">
        <v>28.73</v>
      </c>
      <c r="T502" t="n">
        <v>4259.74</v>
      </c>
      <c r="U502" t="n">
        <v>0.74</v>
      </c>
      <c r="V502" t="n">
        <v>0.91</v>
      </c>
      <c r="W502" t="n">
        <v>0.09</v>
      </c>
      <c r="X502" t="n">
        <v>0.24</v>
      </c>
      <c r="Y502" t="n">
        <v>1</v>
      </c>
      <c r="Z502" t="n">
        <v>10</v>
      </c>
    </row>
    <row r="503">
      <c r="A503" t="n">
        <v>57</v>
      </c>
      <c r="B503" t="n">
        <v>150</v>
      </c>
      <c r="C503" t="inlineStr">
        <is>
          <t xml:space="preserve">CONCLUIDO	</t>
        </is>
      </c>
      <c r="D503" t="n">
        <v>8.0345</v>
      </c>
      <c r="E503" t="n">
        <v>12.45</v>
      </c>
      <c r="F503" t="n">
        <v>8.949999999999999</v>
      </c>
      <c r="G503" t="n">
        <v>59.66</v>
      </c>
      <c r="H503" t="n">
        <v>0.83</v>
      </c>
      <c r="I503" t="n">
        <v>9</v>
      </c>
      <c r="J503" t="n">
        <v>327.95</v>
      </c>
      <c r="K503" t="n">
        <v>61.82</v>
      </c>
      <c r="L503" t="n">
        <v>15.25</v>
      </c>
      <c r="M503" t="n">
        <v>7</v>
      </c>
      <c r="N503" t="n">
        <v>100.88</v>
      </c>
      <c r="O503" t="n">
        <v>40681.39</v>
      </c>
      <c r="P503" t="n">
        <v>151.02</v>
      </c>
      <c r="Q503" t="n">
        <v>446.27</v>
      </c>
      <c r="R503" t="n">
        <v>38.05</v>
      </c>
      <c r="S503" t="n">
        <v>28.73</v>
      </c>
      <c r="T503" t="n">
        <v>3985.05</v>
      </c>
      <c r="U503" t="n">
        <v>0.76</v>
      </c>
      <c r="V503" t="n">
        <v>0.91</v>
      </c>
      <c r="W503" t="n">
        <v>0.1</v>
      </c>
      <c r="X503" t="n">
        <v>0.23</v>
      </c>
      <c r="Y503" t="n">
        <v>1</v>
      </c>
      <c r="Z503" t="n">
        <v>10</v>
      </c>
    </row>
    <row r="504">
      <c r="A504" t="n">
        <v>58</v>
      </c>
      <c r="B504" t="n">
        <v>150</v>
      </c>
      <c r="C504" t="inlineStr">
        <is>
          <t xml:space="preserve">CONCLUIDO	</t>
        </is>
      </c>
      <c r="D504" t="n">
        <v>8.091900000000001</v>
      </c>
      <c r="E504" t="n">
        <v>12.36</v>
      </c>
      <c r="F504" t="n">
        <v>8.92</v>
      </c>
      <c r="G504" t="n">
        <v>66.87</v>
      </c>
      <c r="H504" t="n">
        <v>0.84</v>
      </c>
      <c r="I504" t="n">
        <v>8</v>
      </c>
      <c r="J504" t="n">
        <v>328.53</v>
      </c>
      <c r="K504" t="n">
        <v>61.82</v>
      </c>
      <c r="L504" t="n">
        <v>15.5</v>
      </c>
      <c r="M504" t="n">
        <v>6</v>
      </c>
      <c r="N504" t="n">
        <v>101.21</v>
      </c>
      <c r="O504" t="n">
        <v>40753.2</v>
      </c>
      <c r="P504" t="n">
        <v>150.19</v>
      </c>
      <c r="Q504" t="n">
        <v>446.27</v>
      </c>
      <c r="R504" t="n">
        <v>36.96</v>
      </c>
      <c r="S504" t="n">
        <v>28.73</v>
      </c>
      <c r="T504" t="n">
        <v>3443.88</v>
      </c>
      <c r="U504" t="n">
        <v>0.78</v>
      </c>
      <c r="V504" t="n">
        <v>0.91</v>
      </c>
      <c r="W504" t="n">
        <v>0.09</v>
      </c>
      <c r="X504" t="n">
        <v>0.2</v>
      </c>
      <c r="Y504" t="n">
        <v>1</v>
      </c>
      <c r="Z504" t="n">
        <v>10</v>
      </c>
    </row>
    <row r="505">
      <c r="A505" t="n">
        <v>59</v>
      </c>
      <c r="B505" t="n">
        <v>150</v>
      </c>
      <c r="C505" t="inlineStr">
        <is>
          <t xml:space="preserve">CONCLUIDO	</t>
        </is>
      </c>
      <c r="D505" t="n">
        <v>8.0915</v>
      </c>
      <c r="E505" t="n">
        <v>12.36</v>
      </c>
      <c r="F505" t="n">
        <v>8.92</v>
      </c>
      <c r="G505" t="n">
        <v>66.88</v>
      </c>
      <c r="H505" t="n">
        <v>0.85</v>
      </c>
      <c r="I505" t="n">
        <v>8</v>
      </c>
      <c r="J505" t="n">
        <v>329.12</v>
      </c>
      <c r="K505" t="n">
        <v>61.82</v>
      </c>
      <c r="L505" t="n">
        <v>15.75</v>
      </c>
      <c r="M505" t="n">
        <v>6</v>
      </c>
      <c r="N505" t="n">
        <v>101.54</v>
      </c>
      <c r="O505" t="n">
        <v>40825.16</v>
      </c>
      <c r="P505" t="n">
        <v>149.99</v>
      </c>
      <c r="Q505" t="n">
        <v>446.27</v>
      </c>
      <c r="R505" t="n">
        <v>37.1</v>
      </c>
      <c r="S505" t="n">
        <v>28.73</v>
      </c>
      <c r="T505" t="n">
        <v>3515.97</v>
      </c>
      <c r="U505" t="n">
        <v>0.77</v>
      </c>
      <c r="V505" t="n">
        <v>0.91</v>
      </c>
      <c r="W505" t="n">
        <v>0.09</v>
      </c>
      <c r="X505" t="n">
        <v>0.2</v>
      </c>
      <c r="Y505" t="n">
        <v>1</v>
      </c>
      <c r="Z505" t="n">
        <v>10</v>
      </c>
    </row>
    <row r="506">
      <c r="A506" t="n">
        <v>60</v>
      </c>
      <c r="B506" t="n">
        <v>150</v>
      </c>
      <c r="C506" t="inlineStr">
        <is>
          <t xml:space="preserve">CONCLUIDO	</t>
        </is>
      </c>
      <c r="D506" t="n">
        <v>8.0884</v>
      </c>
      <c r="E506" t="n">
        <v>12.36</v>
      </c>
      <c r="F506" t="n">
        <v>8.92</v>
      </c>
      <c r="G506" t="n">
        <v>66.91</v>
      </c>
      <c r="H506" t="n">
        <v>0.86</v>
      </c>
      <c r="I506" t="n">
        <v>8</v>
      </c>
      <c r="J506" t="n">
        <v>329.7</v>
      </c>
      <c r="K506" t="n">
        <v>61.82</v>
      </c>
      <c r="L506" t="n">
        <v>16</v>
      </c>
      <c r="M506" t="n">
        <v>6</v>
      </c>
      <c r="N506" t="n">
        <v>101.88</v>
      </c>
      <c r="O506" t="n">
        <v>40897.29</v>
      </c>
      <c r="P506" t="n">
        <v>150.14</v>
      </c>
      <c r="Q506" t="n">
        <v>446.29</v>
      </c>
      <c r="R506" t="n">
        <v>37.11</v>
      </c>
      <c r="S506" t="n">
        <v>28.73</v>
      </c>
      <c r="T506" t="n">
        <v>3519.86</v>
      </c>
      <c r="U506" t="n">
        <v>0.77</v>
      </c>
      <c r="V506" t="n">
        <v>0.91</v>
      </c>
      <c r="W506" t="n">
        <v>0.09</v>
      </c>
      <c r="X506" t="n">
        <v>0.2</v>
      </c>
      <c r="Y506" t="n">
        <v>1</v>
      </c>
      <c r="Z506" t="n">
        <v>10</v>
      </c>
    </row>
    <row r="507">
      <c r="A507" t="n">
        <v>61</v>
      </c>
      <c r="B507" t="n">
        <v>150</v>
      </c>
      <c r="C507" t="inlineStr">
        <is>
          <t xml:space="preserve">CONCLUIDO	</t>
        </is>
      </c>
      <c r="D507" t="n">
        <v>8.101000000000001</v>
      </c>
      <c r="E507" t="n">
        <v>12.34</v>
      </c>
      <c r="F507" t="n">
        <v>8.9</v>
      </c>
      <c r="G507" t="n">
        <v>66.77</v>
      </c>
      <c r="H507" t="n">
        <v>0.88</v>
      </c>
      <c r="I507" t="n">
        <v>8</v>
      </c>
      <c r="J507" t="n">
        <v>330.29</v>
      </c>
      <c r="K507" t="n">
        <v>61.82</v>
      </c>
      <c r="L507" t="n">
        <v>16.25</v>
      </c>
      <c r="M507" t="n">
        <v>6</v>
      </c>
      <c r="N507" t="n">
        <v>102.21</v>
      </c>
      <c r="O507" t="n">
        <v>40969.57</v>
      </c>
      <c r="P507" t="n">
        <v>149.71</v>
      </c>
      <c r="Q507" t="n">
        <v>446.27</v>
      </c>
      <c r="R507" t="n">
        <v>36.48</v>
      </c>
      <c r="S507" t="n">
        <v>28.73</v>
      </c>
      <c r="T507" t="n">
        <v>3206.94</v>
      </c>
      <c r="U507" t="n">
        <v>0.79</v>
      </c>
      <c r="V507" t="n">
        <v>0.91</v>
      </c>
      <c r="W507" t="n">
        <v>0.09</v>
      </c>
      <c r="X507" t="n">
        <v>0.18</v>
      </c>
      <c r="Y507" t="n">
        <v>1</v>
      </c>
      <c r="Z507" t="n">
        <v>10</v>
      </c>
    </row>
    <row r="508">
      <c r="A508" t="n">
        <v>62</v>
      </c>
      <c r="B508" t="n">
        <v>150</v>
      </c>
      <c r="C508" t="inlineStr">
        <is>
          <t xml:space="preserve">CONCLUIDO	</t>
        </is>
      </c>
      <c r="D508" t="n">
        <v>8.0997</v>
      </c>
      <c r="E508" t="n">
        <v>12.35</v>
      </c>
      <c r="F508" t="n">
        <v>8.9</v>
      </c>
      <c r="G508" t="n">
        <v>66.78</v>
      </c>
      <c r="H508" t="n">
        <v>0.89</v>
      </c>
      <c r="I508" t="n">
        <v>8</v>
      </c>
      <c r="J508" t="n">
        <v>330.87</v>
      </c>
      <c r="K508" t="n">
        <v>61.82</v>
      </c>
      <c r="L508" t="n">
        <v>16.5</v>
      </c>
      <c r="M508" t="n">
        <v>6</v>
      </c>
      <c r="N508" t="n">
        <v>102.55</v>
      </c>
      <c r="O508" t="n">
        <v>41042.02</v>
      </c>
      <c r="P508" t="n">
        <v>149.54</v>
      </c>
      <c r="Q508" t="n">
        <v>446.27</v>
      </c>
      <c r="R508" t="n">
        <v>36.52</v>
      </c>
      <c r="S508" t="n">
        <v>28.73</v>
      </c>
      <c r="T508" t="n">
        <v>3223.27</v>
      </c>
      <c r="U508" t="n">
        <v>0.79</v>
      </c>
      <c r="V508" t="n">
        <v>0.91</v>
      </c>
      <c r="W508" t="n">
        <v>0.1</v>
      </c>
      <c r="X508" t="n">
        <v>0.18</v>
      </c>
      <c r="Y508" t="n">
        <v>1</v>
      </c>
      <c r="Z508" t="n">
        <v>10</v>
      </c>
    </row>
    <row r="509">
      <c r="A509" t="n">
        <v>63</v>
      </c>
      <c r="B509" t="n">
        <v>150</v>
      </c>
      <c r="C509" t="inlineStr">
        <is>
          <t xml:space="preserve">CONCLUIDO	</t>
        </is>
      </c>
      <c r="D509" t="n">
        <v>8.1218</v>
      </c>
      <c r="E509" t="n">
        <v>12.31</v>
      </c>
      <c r="F509" t="n">
        <v>8.869999999999999</v>
      </c>
      <c r="G509" t="n">
        <v>66.53</v>
      </c>
      <c r="H509" t="n">
        <v>0.9</v>
      </c>
      <c r="I509" t="n">
        <v>8</v>
      </c>
      <c r="J509" t="n">
        <v>331.46</v>
      </c>
      <c r="K509" t="n">
        <v>61.82</v>
      </c>
      <c r="L509" t="n">
        <v>16.75</v>
      </c>
      <c r="M509" t="n">
        <v>6</v>
      </c>
      <c r="N509" t="n">
        <v>102.89</v>
      </c>
      <c r="O509" t="n">
        <v>41114.63</v>
      </c>
      <c r="P509" t="n">
        <v>148.4</v>
      </c>
      <c r="Q509" t="n">
        <v>446.27</v>
      </c>
      <c r="R509" t="n">
        <v>35.36</v>
      </c>
      <c r="S509" t="n">
        <v>28.73</v>
      </c>
      <c r="T509" t="n">
        <v>2646.24</v>
      </c>
      <c r="U509" t="n">
        <v>0.8100000000000001</v>
      </c>
      <c r="V509" t="n">
        <v>0.92</v>
      </c>
      <c r="W509" t="n">
        <v>0.09</v>
      </c>
      <c r="X509" t="n">
        <v>0.15</v>
      </c>
      <c r="Y509" t="n">
        <v>1</v>
      </c>
      <c r="Z509" t="n">
        <v>10</v>
      </c>
    </row>
    <row r="510">
      <c r="A510" t="n">
        <v>64</v>
      </c>
      <c r="B510" t="n">
        <v>150</v>
      </c>
      <c r="C510" t="inlineStr">
        <is>
          <t xml:space="preserve">CONCLUIDO	</t>
        </is>
      </c>
      <c r="D510" t="n">
        <v>8.1096</v>
      </c>
      <c r="E510" t="n">
        <v>12.33</v>
      </c>
      <c r="F510" t="n">
        <v>8.890000000000001</v>
      </c>
      <c r="G510" t="n">
        <v>66.67</v>
      </c>
      <c r="H510" t="n">
        <v>0.91</v>
      </c>
      <c r="I510" t="n">
        <v>8</v>
      </c>
      <c r="J510" t="n">
        <v>332.05</v>
      </c>
      <c r="K510" t="n">
        <v>61.82</v>
      </c>
      <c r="L510" t="n">
        <v>17</v>
      </c>
      <c r="M510" t="n">
        <v>6</v>
      </c>
      <c r="N510" t="n">
        <v>103.23</v>
      </c>
      <c r="O510" t="n">
        <v>41187.41</v>
      </c>
      <c r="P510" t="n">
        <v>148.38</v>
      </c>
      <c r="Q510" t="n">
        <v>446.27</v>
      </c>
      <c r="R510" t="n">
        <v>36.17</v>
      </c>
      <c r="S510" t="n">
        <v>28.73</v>
      </c>
      <c r="T510" t="n">
        <v>3049.07</v>
      </c>
      <c r="U510" t="n">
        <v>0.79</v>
      </c>
      <c r="V510" t="n">
        <v>0.92</v>
      </c>
      <c r="W510" t="n">
        <v>0.09</v>
      </c>
      <c r="X510" t="n">
        <v>0.17</v>
      </c>
      <c r="Y510" t="n">
        <v>1</v>
      </c>
      <c r="Z510" t="n">
        <v>10</v>
      </c>
    </row>
    <row r="511">
      <c r="A511" t="n">
        <v>65</v>
      </c>
      <c r="B511" t="n">
        <v>150</v>
      </c>
      <c r="C511" t="inlineStr">
        <is>
          <t xml:space="preserve">CONCLUIDO	</t>
        </is>
      </c>
      <c r="D511" t="n">
        <v>8.0808</v>
      </c>
      <c r="E511" t="n">
        <v>12.38</v>
      </c>
      <c r="F511" t="n">
        <v>8.93</v>
      </c>
      <c r="G511" t="n">
        <v>67</v>
      </c>
      <c r="H511" t="n">
        <v>0.92</v>
      </c>
      <c r="I511" t="n">
        <v>8</v>
      </c>
      <c r="J511" t="n">
        <v>332.64</v>
      </c>
      <c r="K511" t="n">
        <v>61.82</v>
      </c>
      <c r="L511" t="n">
        <v>17.25</v>
      </c>
      <c r="M511" t="n">
        <v>6</v>
      </c>
      <c r="N511" t="n">
        <v>103.57</v>
      </c>
      <c r="O511" t="n">
        <v>41260.35</v>
      </c>
      <c r="P511" t="n">
        <v>148.91</v>
      </c>
      <c r="Q511" t="n">
        <v>446.29</v>
      </c>
      <c r="R511" t="n">
        <v>37.73</v>
      </c>
      <c r="S511" t="n">
        <v>28.73</v>
      </c>
      <c r="T511" t="n">
        <v>3831.76</v>
      </c>
      <c r="U511" t="n">
        <v>0.76</v>
      </c>
      <c r="V511" t="n">
        <v>0.91</v>
      </c>
      <c r="W511" t="n">
        <v>0.09</v>
      </c>
      <c r="X511" t="n">
        <v>0.21</v>
      </c>
      <c r="Y511" t="n">
        <v>1</v>
      </c>
      <c r="Z511" t="n">
        <v>10</v>
      </c>
    </row>
    <row r="512">
      <c r="A512" t="n">
        <v>66</v>
      </c>
      <c r="B512" t="n">
        <v>150</v>
      </c>
      <c r="C512" t="inlineStr">
        <is>
          <t xml:space="preserve">CONCLUIDO	</t>
        </is>
      </c>
      <c r="D512" t="n">
        <v>8.0748</v>
      </c>
      <c r="E512" t="n">
        <v>12.38</v>
      </c>
      <c r="F512" t="n">
        <v>8.94</v>
      </c>
      <c r="G512" t="n">
        <v>67.06999999999999</v>
      </c>
      <c r="H512" t="n">
        <v>0.9399999999999999</v>
      </c>
      <c r="I512" t="n">
        <v>8</v>
      </c>
      <c r="J512" t="n">
        <v>333.24</v>
      </c>
      <c r="K512" t="n">
        <v>61.82</v>
      </c>
      <c r="L512" t="n">
        <v>17.5</v>
      </c>
      <c r="M512" t="n">
        <v>6</v>
      </c>
      <c r="N512" t="n">
        <v>103.92</v>
      </c>
      <c r="O512" t="n">
        <v>41333.46</v>
      </c>
      <c r="P512" t="n">
        <v>148.52</v>
      </c>
      <c r="Q512" t="n">
        <v>446.27</v>
      </c>
      <c r="R512" t="n">
        <v>37.9</v>
      </c>
      <c r="S512" t="n">
        <v>28.73</v>
      </c>
      <c r="T512" t="n">
        <v>3914.59</v>
      </c>
      <c r="U512" t="n">
        <v>0.76</v>
      </c>
      <c r="V512" t="n">
        <v>0.91</v>
      </c>
      <c r="W512" t="n">
        <v>0.09</v>
      </c>
      <c r="X512" t="n">
        <v>0.22</v>
      </c>
      <c r="Y512" t="n">
        <v>1</v>
      </c>
      <c r="Z512" t="n">
        <v>10</v>
      </c>
    </row>
    <row r="513">
      <c r="A513" t="n">
        <v>67</v>
      </c>
      <c r="B513" t="n">
        <v>150</v>
      </c>
      <c r="C513" t="inlineStr">
        <is>
          <t xml:space="preserve">CONCLUIDO	</t>
        </is>
      </c>
      <c r="D513" t="n">
        <v>8.148899999999999</v>
      </c>
      <c r="E513" t="n">
        <v>12.27</v>
      </c>
      <c r="F513" t="n">
        <v>8.890000000000001</v>
      </c>
      <c r="G513" t="n">
        <v>76.16</v>
      </c>
      <c r="H513" t="n">
        <v>0.95</v>
      </c>
      <c r="I513" t="n">
        <v>7</v>
      </c>
      <c r="J513" t="n">
        <v>333.83</v>
      </c>
      <c r="K513" t="n">
        <v>61.82</v>
      </c>
      <c r="L513" t="n">
        <v>17.75</v>
      </c>
      <c r="M513" t="n">
        <v>5</v>
      </c>
      <c r="N513" t="n">
        <v>104.26</v>
      </c>
      <c r="O513" t="n">
        <v>41406.86</v>
      </c>
      <c r="P513" t="n">
        <v>147.74</v>
      </c>
      <c r="Q513" t="n">
        <v>446.3</v>
      </c>
      <c r="R513" t="n">
        <v>36.01</v>
      </c>
      <c r="S513" t="n">
        <v>28.73</v>
      </c>
      <c r="T513" t="n">
        <v>2975.38</v>
      </c>
      <c r="U513" t="n">
        <v>0.8</v>
      </c>
      <c r="V513" t="n">
        <v>0.92</v>
      </c>
      <c r="W513" t="n">
        <v>0.09</v>
      </c>
      <c r="X513" t="n">
        <v>0.17</v>
      </c>
      <c r="Y513" t="n">
        <v>1</v>
      </c>
      <c r="Z513" t="n">
        <v>10</v>
      </c>
    </row>
    <row r="514">
      <c r="A514" t="n">
        <v>68</v>
      </c>
      <c r="B514" t="n">
        <v>150</v>
      </c>
      <c r="C514" t="inlineStr">
        <is>
          <t xml:space="preserve">CONCLUIDO	</t>
        </is>
      </c>
      <c r="D514" t="n">
        <v>8.145899999999999</v>
      </c>
      <c r="E514" t="n">
        <v>12.28</v>
      </c>
      <c r="F514" t="n">
        <v>8.890000000000001</v>
      </c>
      <c r="G514" t="n">
        <v>76.2</v>
      </c>
      <c r="H514" t="n">
        <v>0.96</v>
      </c>
      <c r="I514" t="n">
        <v>7</v>
      </c>
      <c r="J514" t="n">
        <v>334.43</v>
      </c>
      <c r="K514" t="n">
        <v>61.82</v>
      </c>
      <c r="L514" t="n">
        <v>18</v>
      </c>
      <c r="M514" t="n">
        <v>5</v>
      </c>
      <c r="N514" t="n">
        <v>104.61</v>
      </c>
      <c r="O514" t="n">
        <v>41480.31</v>
      </c>
      <c r="P514" t="n">
        <v>147.7</v>
      </c>
      <c r="Q514" t="n">
        <v>446.27</v>
      </c>
      <c r="R514" t="n">
        <v>36.18</v>
      </c>
      <c r="S514" t="n">
        <v>28.73</v>
      </c>
      <c r="T514" t="n">
        <v>3059.93</v>
      </c>
      <c r="U514" t="n">
        <v>0.79</v>
      </c>
      <c r="V514" t="n">
        <v>0.92</v>
      </c>
      <c r="W514" t="n">
        <v>0.09</v>
      </c>
      <c r="X514" t="n">
        <v>0.17</v>
      </c>
      <c r="Y514" t="n">
        <v>1</v>
      </c>
      <c r="Z514" t="n">
        <v>10</v>
      </c>
    </row>
    <row r="515">
      <c r="A515" t="n">
        <v>69</v>
      </c>
      <c r="B515" t="n">
        <v>150</v>
      </c>
      <c r="C515" t="inlineStr">
        <is>
          <t xml:space="preserve">CONCLUIDO	</t>
        </is>
      </c>
      <c r="D515" t="n">
        <v>8.143000000000001</v>
      </c>
      <c r="E515" t="n">
        <v>12.28</v>
      </c>
      <c r="F515" t="n">
        <v>8.890000000000001</v>
      </c>
      <c r="G515" t="n">
        <v>76.23999999999999</v>
      </c>
      <c r="H515" t="n">
        <v>0.97</v>
      </c>
      <c r="I515" t="n">
        <v>7</v>
      </c>
      <c r="J515" t="n">
        <v>335.02</v>
      </c>
      <c r="K515" t="n">
        <v>61.82</v>
      </c>
      <c r="L515" t="n">
        <v>18.25</v>
      </c>
      <c r="M515" t="n">
        <v>5</v>
      </c>
      <c r="N515" t="n">
        <v>104.95</v>
      </c>
      <c r="O515" t="n">
        <v>41553.93</v>
      </c>
      <c r="P515" t="n">
        <v>147.73</v>
      </c>
      <c r="Q515" t="n">
        <v>446.27</v>
      </c>
      <c r="R515" t="n">
        <v>36.29</v>
      </c>
      <c r="S515" t="n">
        <v>28.73</v>
      </c>
      <c r="T515" t="n">
        <v>3114.85</v>
      </c>
      <c r="U515" t="n">
        <v>0.79</v>
      </c>
      <c r="V515" t="n">
        <v>0.92</v>
      </c>
      <c r="W515" t="n">
        <v>0.09</v>
      </c>
      <c r="X515" t="n">
        <v>0.17</v>
      </c>
      <c r="Y515" t="n">
        <v>1</v>
      </c>
      <c r="Z515" t="n">
        <v>10</v>
      </c>
    </row>
    <row r="516">
      <c r="A516" t="n">
        <v>70</v>
      </c>
      <c r="B516" t="n">
        <v>150</v>
      </c>
      <c r="C516" t="inlineStr">
        <is>
          <t xml:space="preserve">CONCLUIDO	</t>
        </is>
      </c>
      <c r="D516" t="n">
        <v>8.148999999999999</v>
      </c>
      <c r="E516" t="n">
        <v>12.27</v>
      </c>
      <c r="F516" t="n">
        <v>8.890000000000001</v>
      </c>
      <c r="G516" t="n">
        <v>76.16</v>
      </c>
      <c r="H516" t="n">
        <v>0.98</v>
      </c>
      <c r="I516" t="n">
        <v>7</v>
      </c>
      <c r="J516" t="n">
        <v>335.62</v>
      </c>
      <c r="K516" t="n">
        <v>61.82</v>
      </c>
      <c r="L516" t="n">
        <v>18.5</v>
      </c>
      <c r="M516" t="n">
        <v>5</v>
      </c>
      <c r="N516" t="n">
        <v>105.3</v>
      </c>
      <c r="O516" t="n">
        <v>41627.72</v>
      </c>
      <c r="P516" t="n">
        <v>147.58</v>
      </c>
      <c r="Q516" t="n">
        <v>446.27</v>
      </c>
      <c r="R516" t="n">
        <v>35.99</v>
      </c>
      <c r="S516" t="n">
        <v>28.73</v>
      </c>
      <c r="T516" t="n">
        <v>2965.75</v>
      </c>
      <c r="U516" t="n">
        <v>0.8</v>
      </c>
      <c r="V516" t="n">
        <v>0.92</v>
      </c>
      <c r="W516" t="n">
        <v>0.09</v>
      </c>
      <c r="X516" t="n">
        <v>0.16</v>
      </c>
      <c r="Y516" t="n">
        <v>1</v>
      </c>
      <c r="Z516" t="n">
        <v>10</v>
      </c>
    </row>
    <row r="517">
      <c r="A517" t="n">
        <v>71</v>
      </c>
      <c r="B517" t="n">
        <v>150</v>
      </c>
      <c r="C517" t="inlineStr">
        <is>
          <t xml:space="preserve">CONCLUIDO	</t>
        </is>
      </c>
      <c r="D517" t="n">
        <v>8.138199999999999</v>
      </c>
      <c r="E517" t="n">
        <v>12.29</v>
      </c>
      <c r="F517" t="n">
        <v>8.9</v>
      </c>
      <c r="G517" t="n">
        <v>76.3</v>
      </c>
      <c r="H517" t="n">
        <v>0.99</v>
      </c>
      <c r="I517" t="n">
        <v>7</v>
      </c>
      <c r="J517" t="n">
        <v>336.22</v>
      </c>
      <c r="K517" t="n">
        <v>61.82</v>
      </c>
      <c r="L517" t="n">
        <v>18.75</v>
      </c>
      <c r="M517" t="n">
        <v>5</v>
      </c>
      <c r="N517" t="n">
        <v>105.65</v>
      </c>
      <c r="O517" t="n">
        <v>41701.68</v>
      </c>
      <c r="P517" t="n">
        <v>147.87</v>
      </c>
      <c r="Q517" t="n">
        <v>446.3</v>
      </c>
      <c r="R517" t="n">
        <v>36.56</v>
      </c>
      <c r="S517" t="n">
        <v>28.73</v>
      </c>
      <c r="T517" t="n">
        <v>3248.02</v>
      </c>
      <c r="U517" t="n">
        <v>0.79</v>
      </c>
      <c r="V517" t="n">
        <v>0.92</v>
      </c>
      <c r="W517" t="n">
        <v>0.09</v>
      </c>
      <c r="X517" t="n">
        <v>0.18</v>
      </c>
      <c r="Y517" t="n">
        <v>1</v>
      </c>
      <c r="Z517" t="n">
        <v>10</v>
      </c>
    </row>
    <row r="518">
      <c r="A518" t="n">
        <v>72</v>
      </c>
      <c r="B518" t="n">
        <v>150</v>
      </c>
      <c r="C518" t="inlineStr">
        <is>
          <t xml:space="preserve">CONCLUIDO	</t>
        </is>
      </c>
      <c r="D518" t="n">
        <v>8.145200000000001</v>
      </c>
      <c r="E518" t="n">
        <v>12.28</v>
      </c>
      <c r="F518" t="n">
        <v>8.890000000000001</v>
      </c>
      <c r="G518" t="n">
        <v>76.20999999999999</v>
      </c>
      <c r="H518" t="n">
        <v>1.01</v>
      </c>
      <c r="I518" t="n">
        <v>7</v>
      </c>
      <c r="J518" t="n">
        <v>336.82</v>
      </c>
      <c r="K518" t="n">
        <v>61.82</v>
      </c>
      <c r="L518" t="n">
        <v>19</v>
      </c>
      <c r="M518" t="n">
        <v>5</v>
      </c>
      <c r="N518" t="n">
        <v>106</v>
      </c>
      <c r="O518" t="n">
        <v>41775.82</v>
      </c>
      <c r="P518" t="n">
        <v>147.71</v>
      </c>
      <c r="Q518" t="n">
        <v>446.28</v>
      </c>
      <c r="R518" t="n">
        <v>36.14</v>
      </c>
      <c r="S518" t="n">
        <v>28.73</v>
      </c>
      <c r="T518" t="n">
        <v>3040.56</v>
      </c>
      <c r="U518" t="n">
        <v>0.79</v>
      </c>
      <c r="V518" t="n">
        <v>0.92</v>
      </c>
      <c r="W518" t="n">
        <v>0.09</v>
      </c>
      <c r="X518" t="n">
        <v>0.17</v>
      </c>
      <c r="Y518" t="n">
        <v>1</v>
      </c>
      <c r="Z518" t="n">
        <v>10</v>
      </c>
    </row>
    <row r="519">
      <c r="A519" t="n">
        <v>73</v>
      </c>
      <c r="B519" t="n">
        <v>150</v>
      </c>
      <c r="C519" t="inlineStr">
        <is>
          <t xml:space="preserve">CONCLUIDO	</t>
        </is>
      </c>
      <c r="D519" t="n">
        <v>8.1448</v>
      </c>
      <c r="E519" t="n">
        <v>12.28</v>
      </c>
      <c r="F519" t="n">
        <v>8.890000000000001</v>
      </c>
      <c r="G519" t="n">
        <v>76.20999999999999</v>
      </c>
      <c r="H519" t="n">
        <v>1.02</v>
      </c>
      <c r="I519" t="n">
        <v>7</v>
      </c>
      <c r="J519" t="n">
        <v>337.43</v>
      </c>
      <c r="K519" t="n">
        <v>61.82</v>
      </c>
      <c r="L519" t="n">
        <v>19.25</v>
      </c>
      <c r="M519" t="n">
        <v>5</v>
      </c>
      <c r="N519" t="n">
        <v>106.35</v>
      </c>
      <c r="O519" t="n">
        <v>41850.13</v>
      </c>
      <c r="P519" t="n">
        <v>147.41</v>
      </c>
      <c r="Q519" t="n">
        <v>446.27</v>
      </c>
      <c r="R519" t="n">
        <v>36.21</v>
      </c>
      <c r="S519" t="n">
        <v>28.73</v>
      </c>
      <c r="T519" t="n">
        <v>3073.48</v>
      </c>
      <c r="U519" t="n">
        <v>0.79</v>
      </c>
      <c r="V519" t="n">
        <v>0.92</v>
      </c>
      <c r="W519" t="n">
        <v>0.09</v>
      </c>
      <c r="X519" t="n">
        <v>0.17</v>
      </c>
      <c r="Y519" t="n">
        <v>1</v>
      </c>
      <c r="Z519" t="n">
        <v>10</v>
      </c>
    </row>
    <row r="520">
      <c r="A520" t="n">
        <v>74</v>
      </c>
      <c r="B520" t="n">
        <v>150</v>
      </c>
      <c r="C520" t="inlineStr">
        <is>
          <t xml:space="preserve">CONCLUIDO	</t>
        </is>
      </c>
      <c r="D520" t="n">
        <v>8.141299999999999</v>
      </c>
      <c r="E520" t="n">
        <v>12.28</v>
      </c>
      <c r="F520" t="n">
        <v>8.9</v>
      </c>
      <c r="G520" t="n">
        <v>76.26000000000001</v>
      </c>
      <c r="H520" t="n">
        <v>1.03</v>
      </c>
      <c r="I520" t="n">
        <v>7</v>
      </c>
      <c r="J520" t="n">
        <v>338.03</v>
      </c>
      <c r="K520" t="n">
        <v>61.82</v>
      </c>
      <c r="L520" t="n">
        <v>19.5</v>
      </c>
      <c r="M520" t="n">
        <v>5</v>
      </c>
      <c r="N520" t="n">
        <v>106.71</v>
      </c>
      <c r="O520" t="n">
        <v>41924.62</v>
      </c>
      <c r="P520" t="n">
        <v>147.03</v>
      </c>
      <c r="Q520" t="n">
        <v>446.27</v>
      </c>
      <c r="R520" t="n">
        <v>36.42</v>
      </c>
      <c r="S520" t="n">
        <v>28.73</v>
      </c>
      <c r="T520" t="n">
        <v>3182.41</v>
      </c>
      <c r="U520" t="n">
        <v>0.79</v>
      </c>
      <c r="V520" t="n">
        <v>0.92</v>
      </c>
      <c r="W520" t="n">
        <v>0.09</v>
      </c>
      <c r="X520" t="n">
        <v>0.18</v>
      </c>
      <c r="Y520" t="n">
        <v>1</v>
      </c>
      <c r="Z520" t="n">
        <v>10</v>
      </c>
    </row>
    <row r="521">
      <c r="A521" t="n">
        <v>75</v>
      </c>
      <c r="B521" t="n">
        <v>150</v>
      </c>
      <c r="C521" t="inlineStr">
        <is>
          <t xml:space="preserve">CONCLUIDO	</t>
        </is>
      </c>
      <c r="D521" t="n">
        <v>8.1494</v>
      </c>
      <c r="E521" t="n">
        <v>12.27</v>
      </c>
      <c r="F521" t="n">
        <v>8.880000000000001</v>
      </c>
      <c r="G521" t="n">
        <v>76.15000000000001</v>
      </c>
      <c r="H521" t="n">
        <v>1.04</v>
      </c>
      <c r="I521" t="n">
        <v>7</v>
      </c>
      <c r="J521" t="n">
        <v>338.63</v>
      </c>
      <c r="K521" t="n">
        <v>61.82</v>
      </c>
      <c r="L521" t="n">
        <v>19.75</v>
      </c>
      <c r="M521" t="n">
        <v>5</v>
      </c>
      <c r="N521" t="n">
        <v>107.06</v>
      </c>
      <c r="O521" t="n">
        <v>41999.28</v>
      </c>
      <c r="P521" t="n">
        <v>146.55</v>
      </c>
      <c r="Q521" t="n">
        <v>446.28</v>
      </c>
      <c r="R521" t="n">
        <v>35.93</v>
      </c>
      <c r="S521" t="n">
        <v>28.73</v>
      </c>
      <c r="T521" t="n">
        <v>2935.15</v>
      </c>
      <c r="U521" t="n">
        <v>0.8</v>
      </c>
      <c r="V521" t="n">
        <v>0.92</v>
      </c>
      <c r="W521" t="n">
        <v>0.09</v>
      </c>
      <c r="X521" t="n">
        <v>0.16</v>
      </c>
      <c r="Y521" t="n">
        <v>1</v>
      </c>
      <c r="Z521" t="n">
        <v>10</v>
      </c>
    </row>
    <row r="522">
      <c r="A522" t="n">
        <v>76</v>
      </c>
      <c r="B522" t="n">
        <v>150</v>
      </c>
      <c r="C522" t="inlineStr">
        <is>
          <t xml:space="preserve">CONCLUIDO	</t>
        </is>
      </c>
      <c r="D522" t="n">
        <v>8.1509</v>
      </c>
      <c r="E522" t="n">
        <v>12.27</v>
      </c>
      <c r="F522" t="n">
        <v>8.880000000000001</v>
      </c>
      <c r="G522" t="n">
        <v>76.14</v>
      </c>
      <c r="H522" t="n">
        <v>1.05</v>
      </c>
      <c r="I522" t="n">
        <v>7</v>
      </c>
      <c r="J522" t="n">
        <v>339.24</v>
      </c>
      <c r="K522" t="n">
        <v>61.82</v>
      </c>
      <c r="L522" t="n">
        <v>20</v>
      </c>
      <c r="M522" t="n">
        <v>5</v>
      </c>
      <c r="N522" t="n">
        <v>107.42</v>
      </c>
      <c r="O522" t="n">
        <v>42074.12</v>
      </c>
      <c r="P522" t="n">
        <v>146.6</v>
      </c>
      <c r="Q522" t="n">
        <v>446.31</v>
      </c>
      <c r="R522" t="n">
        <v>35.91</v>
      </c>
      <c r="S522" t="n">
        <v>28.73</v>
      </c>
      <c r="T522" t="n">
        <v>2926.16</v>
      </c>
      <c r="U522" t="n">
        <v>0.8</v>
      </c>
      <c r="V522" t="n">
        <v>0.92</v>
      </c>
      <c r="W522" t="n">
        <v>0.09</v>
      </c>
      <c r="X522" t="n">
        <v>0.16</v>
      </c>
      <c r="Y522" t="n">
        <v>1</v>
      </c>
      <c r="Z522" t="n">
        <v>10</v>
      </c>
    </row>
    <row r="523">
      <c r="A523" t="n">
        <v>77</v>
      </c>
      <c r="B523" t="n">
        <v>150</v>
      </c>
      <c r="C523" t="inlineStr">
        <is>
          <t xml:space="preserve">CONCLUIDO	</t>
        </is>
      </c>
      <c r="D523" t="n">
        <v>8.148300000000001</v>
      </c>
      <c r="E523" t="n">
        <v>12.27</v>
      </c>
      <c r="F523" t="n">
        <v>8.890000000000001</v>
      </c>
      <c r="G523" t="n">
        <v>76.17</v>
      </c>
      <c r="H523" t="n">
        <v>1.06</v>
      </c>
      <c r="I523" t="n">
        <v>7</v>
      </c>
      <c r="J523" t="n">
        <v>339.85</v>
      </c>
      <c r="K523" t="n">
        <v>61.82</v>
      </c>
      <c r="L523" t="n">
        <v>20.25</v>
      </c>
      <c r="M523" t="n">
        <v>5</v>
      </c>
      <c r="N523" t="n">
        <v>107.78</v>
      </c>
      <c r="O523" t="n">
        <v>42149.15</v>
      </c>
      <c r="P523" t="n">
        <v>145.98</v>
      </c>
      <c r="Q523" t="n">
        <v>446.27</v>
      </c>
      <c r="R523" t="n">
        <v>35.92</v>
      </c>
      <c r="S523" t="n">
        <v>28.73</v>
      </c>
      <c r="T523" t="n">
        <v>2928.64</v>
      </c>
      <c r="U523" t="n">
        <v>0.8</v>
      </c>
      <c r="V523" t="n">
        <v>0.92</v>
      </c>
      <c r="W523" t="n">
        <v>0.09</v>
      </c>
      <c r="X523" t="n">
        <v>0.17</v>
      </c>
      <c r="Y523" t="n">
        <v>1</v>
      </c>
      <c r="Z523" t="n">
        <v>10</v>
      </c>
    </row>
    <row r="524">
      <c r="A524" t="n">
        <v>78</v>
      </c>
      <c r="B524" t="n">
        <v>150</v>
      </c>
      <c r="C524" t="inlineStr">
        <is>
          <t xml:space="preserve">CONCLUIDO	</t>
        </is>
      </c>
      <c r="D524" t="n">
        <v>8.1677</v>
      </c>
      <c r="E524" t="n">
        <v>12.24</v>
      </c>
      <c r="F524" t="n">
        <v>8.859999999999999</v>
      </c>
      <c r="G524" t="n">
        <v>75.92</v>
      </c>
      <c r="H524" t="n">
        <v>1.07</v>
      </c>
      <c r="I524" t="n">
        <v>7</v>
      </c>
      <c r="J524" t="n">
        <v>340.46</v>
      </c>
      <c r="K524" t="n">
        <v>61.82</v>
      </c>
      <c r="L524" t="n">
        <v>20.5</v>
      </c>
      <c r="M524" t="n">
        <v>5</v>
      </c>
      <c r="N524" t="n">
        <v>108.14</v>
      </c>
      <c r="O524" t="n">
        <v>42224.35</v>
      </c>
      <c r="P524" t="n">
        <v>144.79</v>
      </c>
      <c r="Q524" t="n">
        <v>446.27</v>
      </c>
      <c r="R524" t="n">
        <v>34.93</v>
      </c>
      <c r="S524" t="n">
        <v>28.73</v>
      </c>
      <c r="T524" t="n">
        <v>2436.31</v>
      </c>
      <c r="U524" t="n">
        <v>0.82</v>
      </c>
      <c r="V524" t="n">
        <v>0.92</v>
      </c>
      <c r="W524" t="n">
        <v>0.09</v>
      </c>
      <c r="X524" t="n">
        <v>0.14</v>
      </c>
      <c r="Y524" t="n">
        <v>1</v>
      </c>
      <c r="Z524" t="n">
        <v>10</v>
      </c>
    </row>
    <row r="525">
      <c r="A525" t="n">
        <v>79</v>
      </c>
      <c r="B525" t="n">
        <v>150</v>
      </c>
      <c r="C525" t="inlineStr">
        <is>
          <t xml:space="preserve">CONCLUIDO	</t>
        </is>
      </c>
      <c r="D525" t="n">
        <v>8.225</v>
      </c>
      <c r="E525" t="n">
        <v>12.16</v>
      </c>
      <c r="F525" t="n">
        <v>8.83</v>
      </c>
      <c r="G525" t="n">
        <v>88.28</v>
      </c>
      <c r="H525" t="n">
        <v>1.08</v>
      </c>
      <c r="I525" t="n">
        <v>6</v>
      </c>
      <c r="J525" t="n">
        <v>341.07</v>
      </c>
      <c r="K525" t="n">
        <v>61.82</v>
      </c>
      <c r="L525" t="n">
        <v>20.75</v>
      </c>
      <c r="M525" t="n">
        <v>4</v>
      </c>
      <c r="N525" t="n">
        <v>108.5</v>
      </c>
      <c r="O525" t="n">
        <v>42299.74</v>
      </c>
      <c r="P525" t="n">
        <v>144.38</v>
      </c>
      <c r="Q525" t="n">
        <v>446.27</v>
      </c>
      <c r="R525" t="n">
        <v>34.05</v>
      </c>
      <c r="S525" t="n">
        <v>28.73</v>
      </c>
      <c r="T525" t="n">
        <v>1998.72</v>
      </c>
      <c r="U525" t="n">
        <v>0.84</v>
      </c>
      <c r="V525" t="n">
        <v>0.92</v>
      </c>
      <c r="W525" t="n">
        <v>0.09</v>
      </c>
      <c r="X525" t="n">
        <v>0.11</v>
      </c>
      <c r="Y525" t="n">
        <v>1</v>
      </c>
      <c r="Z525" t="n">
        <v>10</v>
      </c>
    </row>
    <row r="526">
      <c r="A526" t="n">
        <v>80</v>
      </c>
      <c r="B526" t="n">
        <v>150</v>
      </c>
      <c r="C526" t="inlineStr">
        <is>
          <t xml:space="preserve">CONCLUIDO	</t>
        </is>
      </c>
      <c r="D526" t="n">
        <v>8.208500000000001</v>
      </c>
      <c r="E526" t="n">
        <v>12.18</v>
      </c>
      <c r="F526" t="n">
        <v>8.85</v>
      </c>
      <c r="G526" t="n">
        <v>88.52</v>
      </c>
      <c r="H526" t="n">
        <v>1.1</v>
      </c>
      <c r="I526" t="n">
        <v>6</v>
      </c>
      <c r="J526" t="n">
        <v>341.68</v>
      </c>
      <c r="K526" t="n">
        <v>61.82</v>
      </c>
      <c r="L526" t="n">
        <v>21</v>
      </c>
      <c r="M526" t="n">
        <v>4</v>
      </c>
      <c r="N526" t="n">
        <v>108.86</v>
      </c>
      <c r="O526" t="n">
        <v>42375.31</v>
      </c>
      <c r="P526" t="n">
        <v>144.77</v>
      </c>
      <c r="Q526" t="n">
        <v>446.28</v>
      </c>
      <c r="R526" t="n">
        <v>34.97</v>
      </c>
      <c r="S526" t="n">
        <v>28.73</v>
      </c>
      <c r="T526" t="n">
        <v>2459.97</v>
      </c>
      <c r="U526" t="n">
        <v>0.82</v>
      </c>
      <c r="V526" t="n">
        <v>0.92</v>
      </c>
      <c r="W526" t="n">
        <v>0.09</v>
      </c>
      <c r="X526" t="n">
        <v>0.13</v>
      </c>
      <c r="Y526" t="n">
        <v>1</v>
      </c>
      <c r="Z526" t="n">
        <v>10</v>
      </c>
    </row>
    <row r="527">
      <c r="A527" t="n">
        <v>81</v>
      </c>
      <c r="B527" t="n">
        <v>150</v>
      </c>
      <c r="C527" t="inlineStr">
        <is>
          <t xml:space="preserve">CONCLUIDO	</t>
        </is>
      </c>
      <c r="D527" t="n">
        <v>8.1906</v>
      </c>
      <c r="E527" t="n">
        <v>12.21</v>
      </c>
      <c r="F527" t="n">
        <v>8.880000000000001</v>
      </c>
      <c r="G527" t="n">
        <v>88.79000000000001</v>
      </c>
      <c r="H527" t="n">
        <v>1.11</v>
      </c>
      <c r="I527" t="n">
        <v>6</v>
      </c>
      <c r="J527" t="n">
        <v>342.3</v>
      </c>
      <c r="K527" t="n">
        <v>61.82</v>
      </c>
      <c r="L527" t="n">
        <v>21.25</v>
      </c>
      <c r="M527" t="n">
        <v>4</v>
      </c>
      <c r="N527" t="n">
        <v>109.23</v>
      </c>
      <c r="O527" t="n">
        <v>42451.07</v>
      </c>
      <c r="P527" t="n">
        <v>145.3</v>
      </c>
      <c r="Q527" t="n">
        <v>446.27</v>
      </c>
      <c r="R527" t="n">
        <v>35.91</v>
      </c>
      <c r="S527" t="n">
        <v>28.73</v>
      </c>
      <c r="T527" t="n">
        <v>2928.72</v>
      </c>
      <c r="U527" t="n">
        <v>0.8</v>
      </c>
      <c r="V527" t="n">
        <v>0.92</v>
      </c>
      <c r="W527" t="n">
        <v>0.09</v>
      </c>
      <c r="X527" t="n">
        <v>0.16</v>
      </c>
      <c r="Y527" t="n">
        <v>1</v>
      </c>
      <c r="Z527" t="n">
        <v>10</v>
      </c>
    </row>
    <row r="528">
      <c r="A528" t="n">
        <v>82</v>
      </c>
      <c r="B528" t="n">
        <v>150</v>
      </c>
      <c r="C528" t="inlineStr">
        <is>
          <t xml:space="preserve">CONCLUIDO	</t>
        </is>
      </c>
      <c r="D528" t="n">
        <v>8.197100000000001</v>
      </c>
      <c r="E528" t="n">
        <v>12.2</v>
      </c>
      <c r="F528" t="n">
        <v>8.869999999999999</v>
      </c>
      <c r="G528" t="n">
        <v>88.69</v>
      </c>
      <c r="H528" t="n">
        <v>1.12</v>
      </c>
      <c r="I528" t="n">
        <v>6</v>
      </c>
      <c r="J528" t="n">
        <v>342.91</v>
      </c>
      <c r="K528" t="n">
        <v>61.82</v>
      </c>
      <c r="L528" t="n">
        <v>21.5</v>
      </c>
      <c r="M528" t="n">
        <v>4</v>
      </c>
      <c r="N528" t="n">
        <v>109.59</v>
      </c>
      <c r="O528" t="n">
        <v>42527.02</v>
      </c>
      <c r="P528" t="n">
        <v>145.56</v>
      </c>
      <c r="Q528" t="n">
        <v>446.28</v>
      </c>
      <c r="R528" t="n">
        <v>35.45</v>
      </c>
      <c r="S528" t="n">
        <v>28.73</v>
      </c>
      <c r="T528" t="n">
        <v>2700.02</v>
      </c>
      <c r="U528" t="n">
        <v>0.8100000000000001</v>
      </c>
      <c r="V528" t="n">
        <v>0.92</v>
      </c>
      <c r="W528" t="n">
        <v>0.09</v>
      </c>
      <c r="X528" t="n">
        <v>0.15</v>
      </c>
      <c r="Y528" t="n">
        <v>1</v>
      </c>
      <c r="Z528" t="n">
        <v>10</v>
      </c>
    </row>
    <row r="529">
      <c r="A529" t="n">
        <v>83</v>
      </c>
      <c r="B529" t="n">
        <v>150</v>
      </c>
      <c r="C529" t="inlineStr">
        <is>
          <t xml:space="preserve">CONCLUIDO	</t>
        </is>
      </c>
      <c r="D529" t="n">
        <v>8.2074</v>
      </c>
      <c r="E529" t="n">
        <v>12.18</v>
      </c>
      <c r="F529" t="n">
        <v>8.85</v>
      </c>
      <c r="G529" t="n">
        <v>88.54000000000001</v>
      </c>
      <c r="H529" t="n">
        <v>1.13</v>
      </c>
      <c r="I529" t="n">
        <v>6</v>
      </c>
      <c r="J529" t="n">
        <v>343.53</v>
      </c>
      <c r="K529" t="n">
        <v>61.82</v>
      </c>
      <c r="L529" t="n">
        <v>21.75</v>
      </c>
      <c r="M529" t="n">
        <v>4</v>
      </c>
      <c r="N529" t="n">
        <v>109.96</v>
      </c>
      <c r="O529" t="n">
        <v>42603.15</v>
      </c>
      <c r="P529" t="n">
        <v>145.39</v>
      </c>
      <c r="Q529" t="n">
        <v>446.28</v>
      </c>
      <c r="R529" t="n">
        <v>34.92</v>
      </c>
      <c r="S529" t="n">
        <v>28.73</v>
      </c>
      <c r="T529" t="n">
        <v>2435.44</v>
      </c>
      <c r="U529" t="n">
        <v>0.82</v>
      </c>
      <c r="V529" t="n">
        <v>0.92</v>
      </c>
      <c r="W529" t="n">
        <v>0.09</v>
      </c>
      <c r="X529" t="n">
        <v>0.13</v>
      </c>
      <c r="Y529" t="n">
        <v>1</v>
      </c>
      <c r="Z529" t="n">
        <v>10</v>
      </c>
    </row>
    <row r="530">
      <c r="A530" t="n">
        <v>84</v>
      </c>
      <c r="B530" t="n">
        <v>150</v>
      </c>
      <c r="C530" t="inlineStr">
        <is>
          <t xml:space="preserve">CONCLUIDO	</t>
        </is>
      </c>
      <c r="D530" t="n">
        <v>8.2012</v>
      </c>
      <c r="E530" t="n">
        <v>12.19</v>
      </c>
      <c r="F530" t="n">
        <v>8.859999999999999</v>
      </c>
      <c r="G530" t="n">
        <v>88.63</v>
      </c>
      <c r="H530" t="n">
        <v>1.14</v>
      </c>
      <c r="I530" t="n">
        <v>6</v>
      </c>
      <c r="J530" t="n">
        <v>344.15</v>
      </c>
      <c r="K530" t="n">
        <v>61.82</v>
      </c>
      <c r="L530" t="n">
        <v>22</v>
      </c>
      <c r="M530" t="n">
        <v>4</v>
      </c>
      <c r="N530" t="n">
        <v>110.33</v>
      </c>
      <c r="O530" t="n">
        <v>42679.6</v>
      </c>
      <c r="P530" t="n">
        <v>145.25</v>
      </c>
      <c r="Q530" t="n">
        <v>446.27</v>
      </c>
      <c r="R530" t="n">
        <v>35.3</v>
      </c>
      <c r="S530" t="n">
        <v>28.73</v>
      </c>
      <c r="T530" t="n">
        <v>2627.37</v>
      </c>
      <c r="U530" t="n">
        <v>0.8100000000000001</v>
      </c>
      <c r="V530" t="n">
        <v>0.92</v>
      </c>
      <c r="W530" t="n">
        <v>0.09</v>
      </c>
      <c r="X530" t="n">
        <v>0.14</v>
      </c>
      <c r="Y530" t="n">
        <v>1</v>
      </c>
      <c r="Z530" t="n">
        <v>10</v>
      </c>
    </row>
    <row r="531">
      <c r="A531" t="n">
        <v>85</v>
      </c>
      <c r="B531" t="n">
        <v>150</v>
      </c>
      <c r="C531" t="inlineStr">
        <is>
          <t xml:space="preserve">CONCLUIDO	</t>
        </is>
      </c>
      <c r="D531" t="n">
        <v>8.200100000000001</v>
      </c>
      <c r="E531" t="n">
        <v>12.2</v>
      </c>
      <c r="F531" t="n">
        <v>8.859999999999999</v>
      </c>
      <c r="G531" t="n">
        <v>88.64</v>
      </c>
      <c r="H531" t="n">
        <v>1.15</v>
      </c>
      <c r="I531" t="n">
        <v>6</v>
      </c>
      <c r="J531" t="n">
        <v>344.77</v>
      </c>
      <c r="K531" t="n">
        <v>61.82</v>
      </c>
      <c r="L531" t="n">
        <v>22.25</v>
      </c>
      <c r="M531" t="n">
        <v>4</v>
      </c>
      <c r="N531" t="n">
        <v>110.7</v>
      </c>
      <c r="O531" t="n">
        <v>42756.12</v>
      </c>
      <c r="P531" t="n">
        <v>145.54</v>
      </c>
      <c r="Q531" t="n">
        <v>446.28</v>
      </c>
      <c r="R531" t="n">
        <v>35.32</v>
      </c>
      <c r="S531" t="n">
        <v>28.73</v>
      </c>
      <c r="T531" t="n">
        <v>2634.42</v>
      </c>
      <c r="U531" t="n">
        <v>0.8100000000000001</v>
      </c>
      <c r="V531" t="n">
        <v>0.92</v>
      </c>
      <c r="W531" t="n">
        <v>0.09</v>
      </c>
      <c r="X531" t="n">
        <v>0.14</v>
      </c>
      <c r="Y531" t="n">
        <v>1</v>
      </c>
      <c r="Z531" t="n">
        <v>10</v>
      </c>
    </row>
    <row r="532">
      <c r="A532" t="n">
        <v>86</v>
      </c>
      <c r="B532" t="n">
        <v>150</v>
      </c>
      <c r="C532" t="inlineStr">
        <is>
          <t xml:space="preserve">CONCLUIDO	</t>
        </is>
      </c>
      <c r="D532" t="n">
        <v>8.1997</v>
      </c>
      <c r="E532" t="n">
        <v>12.2</v>
      </c>
      <c r="F532" t="n">
        <v>8.869999999999999</v>
      </c>
      <c r="G532" t="n">
        <v>88.65000000000001</v>
      </c>
      <c r="H532" t="n">
        <v>1.16</v>
      </c>
      <c r="I532" t="n">
        <v>6</v>
      </c>
      <c r="J532" t="n">
        <v>345.39</v>
      </c>
      <c r="K532" t="n">
        <v>61.82</v>
      </c>
      <c r="L532" t="n">
        <v>22.5</v>
      </c>
      <c r="M532" t="n">
        <v>4</v>
      </c>
      <c r="N532" t="n">
        <v>111.07</v>
      </c>
      <c r="O532" t="n">
        <v>42832.82</v>
      </c>
      <c r="P532" t="n">
        <v>145.65</v>
      </c>
      <c r="Q532" t="n">
        <v>446.27</v>
      </c>
      <c r="R532" t="n">
        <v>35.34</v>
      </c>
      <c r="S532" t="n">
        <v>28.73</v>
      </c>
      <c r="T532" t="n">
        <v>2647.47</v>
      </c>
      <c r="U532" t="n">
        <v>0.8100000000000001</v>
      </c>
      <c r="V532" t="n">
        <v>0.92</v>
      </c>
      <c r="W532" t="n">
        <v>0.09</v>
      </c>
      <c r="X532" t="n">
        <v>0.14</v>
      </c>
      <c r="Y532" t="n">
        <v>1</v>
      </c>
      <c r="Z532" t="n">
        <v>10</v>
      </c>
    </row>
    <row r="533">
      <c r="A533" t="n">
        <v>87</v>
      </c>
      <c r="B533" t="n">
        <v>150</v>
      </c>
      <c r="C533" t="inlineStr">
        <is>
          <t xml:space="preserve">CONCLUIDO	</t>
        </is>
      </c>
      <c r="D533" t="n">
        <v>8.2029</v>
      </c>
      <c r="E533" t="n">
        <v>12.19</v>
      </c>
      <c r="F533" t="n">
        <v>8.859999999999999</v>
      </c>
      <c r="G533" t="n">
        <v>88.59999999999999</v>
      </c>
      <c r="H533" t="n">
        <v>1.17</v>
      </c>
      <c r="I533" t="n">
        <v>6</v>
      </c>
      <c r="J533" t="n">
        <v>346.02</v>
      </c>
      <c r="K533" t="n">
        <v>61.82</v>
      </c>
      <c r="L533" t="n">
        <v>22.75</v>
      </c>
      <c r="M533" t="n">
        <v>4</v>
      </c>
      <c r="N533" t="n">
        <v>111.45</v>
      </c>
      <c r="O533" t="n">
        <v>42909.73</v>
      </c>
      <c r="P533" t="n">
        <v>145.6</v>
      </c>
      <c r="Q533" t="n">
        <v>446.27</v>
      </c>
      <c r="R533" t="n">
        <v>35.16</v>
      </c>
      <c r="S533" t="n">
        <v>28.73</v>
      </c>
      <c r="T533" t="n">
        <v>2557.2</v>
      </c>
      <c r="U533" t="n">
        <v>0.82</v>
      </c>
      <c r="V533" t="n">
        <v>0.92</v>
      </c>
      <c r="W533" t="n">
        <v>0.09</v>
      </c>
      <c r="X533" t="n">
        <v>0.14</v>
      </c>
      <c r="Y533" t="n">
        <v>1</v>
      </c>
      <c r="Z533" t="n">
        <v>10</v>
      </c>
    </row>
    <row r="534">
      <c r="A534" t="n">
        <v>88</v>
      </c>
      <c r="B534" t="n">
        <v>150</v>
      </c>
      <c r="C534" t="inlineStr">
        <is>
          <t xml:space="preserve">CONCLUIDO	</t>
        </is>
      </c>
      <c r="D534" t="n">
        <v>8.200799999999999</v>
      </c>
      <c r="E534" t="n">
        <v>12.19</v>
      </c>
      <c r="F534" t="n">
        <v>8.859999999999999</v>
      </c>
      <c r="G534" t="n">
        <v>88.63</v>
      </c>
      <c r="H534" t="n">
        <v>1.18</v>
      </c>
      <c r="I534" t="n">
        <v>6</v>
      </c>
      <c r="J534" t="n">
        <v>346.64</v>
      </c>
      <c r="K534" t="n">
        <v>61.82</v>
      </c>
      <c r="L534" t="n">
        <v>23</v>
      </c>
      <c r="M534" t="n">
        <v>4</v>
      </c>
      <c r="N534" t="n">
        <v>111.82</v>
      </c>
      <c r="O534" t="n">
        <v>42986.83</v>
      </c>
      <c r="P534" t="n">
        <v>145.7</v>
      </c>
      <c r="Q534" t="n">
        <v>446.27</v>
      </c>
      <c r="R534" t="n">
        <v>35.3</v>
      </c>
      <c r="S534" t="n">
        <v>28.73</v>
      </c>
      <c r="T534" t="n">
        <v>2625.21</v>
      </c>
      <c r="U534" t="n">
        <v>0.8100000000000001</v>
      </c>
      <c r="V534" t="n">
        <v>0.92</v>
      </c>
      <c r="W534" t="n">
        <v>0.09</v>
      </c>
      <c r="X534" t="n">
        <v>0.14</v>
      </c>
      <c r="Y534" t="n">
        <v>1</v>
      </c>
      <c r="Z534" t="n">
        <v>10</v>
      </c>
    </row>
    <row r="535">
      <c r="A535" t="n">
        <v>89</v>
      </c>
      <c r="B535" t="n">
        <v>150</v>
      </c>
      <c r="C535" t="inlineStr">
        <is>
          <t xml:space="preserve">CONCLUIDO	</t>
        </is>
      </c>
      <c r="D535" t="n">
        <v>8.2027</v>
      </c>
      <c r="E535" t="n">
        <v>12.19</v>
      </c>
      <c r="F535" t="n">
        <v>8.859999999999999</v>
      </c>
      <c r="G535" t="n">
        <v>88.61</v>
      </c>
      <c r="H535" t="n">
        <v>1.19</v>
      </c>
      <c r="I535" t="n">
        <v>6</v>
      </c>
      <c r="J535" t="n">
        <v>347.27</v>
      </c>
      <c r="K535" t="n">
        <v>61.82</v>
      </c>
      <c r="L535" t="n">
        <v>23.25</v>
      </c>
      <c r="M535" t="n">
        <v>4</v>
      </c>
      <c r="N535" t="n">
        <v>112.2</v>
      </c>
      <c r="O535" t="n">
        <v>43064.12</v>
      </c>
      <c r="P535" t="n">
        <v>145.39</v>
      </c>
      <c r="Q535" t="n">
        <v>446.27</v>
      </c>
      <c r="R535" t="n">
        <v>35.19</v>
      </c>
      <c r="S535" t="n">
        <v>28.73</v>
      </c>
      <c r="T535" t="n">
        <v>2571.79</v>
      </c>
      <c r="U535" t="n">
        <v>0.82</v>
      </c>
      <c r="V535" t="n">
        <v>0.92</v>
      </c>
      <c r="W535" t="n">
        <v>0.09</v>
      </c>
      <c r="X535" t="n">
        <v>0.14</v>
      </c>
      <c r="Y535" t="n">
        <v>1</v>
      </c>
      <c r="Z535" t="n">
        <v>10</v>
      </c>
    </row>
    <row r="536">
      <c r="A536" t="n">
        <v>90</v>
      </c>
      <c r="B536" t="n">
        <v>150</v>
      </c>
      <c r="C536" t="inlineStr">
        <is>
          <t xml:space="preserve">CONCLUIDO	</t>
        </is>
      </c>
      <c r="D536" t="n">
        <v>8.2072</v>
      </c>
      <c r="E536" t="n">
        <v>12.18</v>
      </c>
      <c r="F536" t="n">
        <v>8.85</v>
      </c>
      <c r="G536" t="n">
        <v>88.54000000000001</v>
      </c>
      <c r="H536" t="n">
        <v>1.2</v>
      </c>
      <c r="I536" t="n">
        <v>6</v>
      </c>
      <c r="J536" t="n">
        <v>347.9</v>
      </c>
      <c r="K536" t="n">
        <v>61.82</v>
      </c>
      <c r="L536" t="n">
        <v>23.5</v>
      </c>
      <c r="M536" t="n">
        <v>4</v>
      </c>
      <c r="N536" t="n">
        <v>112.58</v>
      </c>
      <c r="O536" t="n">
        <v>43141.62</v>
      </c>
      <c r="P536" t="n">
        <v>144.87</v>
      </c>
      <c r="Q536" t="n">
        <v>446.27</v>
      </c>
      <c r="R536" t="n">
        <v>34.95</v>
      </c>
      <c r="S536" t="n">
        <v>28.73</v>
      </c>
      <c r="T536" t="n">
        <v>2449.43</v>
      </c>
      <c r="U536" t="n">
        <v>0.82</v>
      </c>
      <c r="V536" t="n">
        <v>0.92</v>
      </c>
      <c r="W536" t="n">
        <v>0.09</v>
      </c>
      <c r="X536" t="n">
        <v>0.13</v>
      </c>
      <c r="Y536" t="n">
        <v>1</v>
      </c>
      <c r="Z536" t="n">
        <v>10</v>
      </c>
    </row>
    <row r="537">
      <c r="A537" t="n">
        <v>91</v>
      </c>
      <c r="B537" t="n">
        <v>150</v>
      </c>
      <c r="C537" t="inlineStr">
        <is>
          <t xml:space="preserve">CONCLUIDO	</t>
        </is>
      </c>
      <c r="D537" t="n">
        <v>8.2057</v>
      </c>
      <c r="E537" t="n">
        <v>12.19</v>
      </c>
      <c r="F537" t="n">
        <v>8.859999999999999</v>
      </c>
      <c r="G537" t="n">
        <v>88.56</v>
      </c>
      <c r="H537" t="n">
        <v>1.21</v>
      </c>
      <c r="I537" t="n">
        <v>6</v>
      </c>
      <c r="J537" t="n">
        <v>348.53</v>
      </c>
      <c r="K537" t="n">
        <v>61.82</v>
      </c>
      <c r="L537" t="n">
        <v>23.75</v>
      </c>
      <c r="M537" t="n">
        <v>4</v>
      </c>
      <c r="N537" t="n">
        <v>112.96</v>
      </c>
      <c r="O537" t="n">
        <v>43219.31</v>
      </c>
      <c r="P537" t="n">
        <v>144.19</v>
      </c>
      <c r="Q537" t="n">
        <v>446.27</v>
      </c>
      <c r="R537" t="n">
        <v>34.98</v>
      </c>
      <c r="S537" t="n">
        <v>28.73</v>
      </c>
      <c r="T537" t="n">
        <v>2465.23</v>
      </c>
      <c r="U537" t="n">
        <v>0.82</v>
      </c>
      <c r="V537" t="n">
        <v>0.92</v>
      </c>
      <c r="W537" t="n">
        <v>0.09</v>
      </c>
      <c r="X537" t="n">
        <v>0.14</v>
      </c>
      <c r="Y537" t="n">
        <v>1</v>
      </c>
      <c r="Z537" t="n">
        <v>10</v>
      </c>
    </row>
    <row r="538">
      <c r="A538" t="n">
        <v>92</v>
      </c>
      <c r="B538" t="n">
        <v>150</v>
      </c>
      <c r="C538" t="inlineStr">
        <is>
          <t xml:space="preserve">CONCLUIDO	</t>
        </is>
      </c>
      <c r="D538" t="n">
        <v>8.2186</v>
      </c>
      <c r="E538" t="n">
        <v>12.17</v>
      </c>
      <c r="F538" t="n">
        <v>8.84</v>
      </c>
      <c r="G538" t="n">
        <v>88.37</v>
      </c>
      <c r="H538" t="n">
        <v>1.23</v>
      </c>
      <c r="I538" t="n">
        <v>6</v>
      </c>
      <c r="J538" t="n">
        <v>349.16</v>
      </c>
      <c r="K538" t="n">
        <v>61.82</v>
      </c>
      <c r="L538" t="n">
        <v>24</v>
      </c>
      <c r="M538" t="n">
        <v>4</v>
      </c>
      <c r="N538" t="n">
        <v>113.34</v>
      </c>
      <c r="O538" t="n">
        <v>43297.21</v>
      </c>
      <c r="P538" t="n">
        <v>143.18</v>
      </c>
      <c r="Q538" t="n">
        <v>446.27</v>
      </c>
      <c r="R538" t="n">
        <v>34.27</v>
      </c>
      <c r="S538" t="n">
        <v>28.73</v>
      </c>
      <c r="T538" t="n">
        <v>2109.54</v>
      </c>
      <c r="U538" t="n">
        <v>0.84</v>
      </c>
      <c r="V538" t="n">
        <v>0.92</v>
      </c>
      <c r="W538" t="n">
        <v>0.09</v>
      </c>
      <c r="X538" t="n">
        <v>0.12</v>
      </c>
      <c r="Y538" t="n">
        <v>1</v>
      </c>
      <c r="Z538" t="n">
        <v>10</v>
      </c>
    </row>
    <row r="539">
      <c r="A539" t="n">
        <v>93</v>
      </c>
      <c r="B539" t="n">
        <v>150</v>
      </c>
      <c r="C539" t="inlineStr">
        <is>
          <t xml:space="preserve">CONCLUIDO	</t>
        </is>
      </c>
      <c r="D539" t="n">
        <v>8.220700000000001</v>
      </c>
      <c r="E539" t="n">
        <v>12.16</v>
      </c>
      <c r="F539" t="n">
        <v>8.83</v>
      </c>
      <c r="G539" t="n">
        <v>88.34</v>
      </c>
      <c r="H539" t="n">
        <v>1.24</v>
      </c>
      <c r="I539" t="n">
        <v>6</v>
      </c>
      <c r="J539" t="n">
        <v>349.79</v>
      </c>
      <c r="K539" t="n">
        <v>61.82</v>
      </c>
      <c r="L539" t="n">
        <v>24.25</v>
      </c>
      <c r="M539" t="n">
        <v>4</v>
      </c>
      <c r="N539" t="n">
        <v>113.72</v>
      </c>
      <c r="O539" t="n">
        <v>43375.3</v>
      </c>
      <c r="P539" t="n">
        <v>142.29</v>
      </c>
      <c r="Q539" t="n">
        <v>446.29</v>
      </c>
      <c r="R539" t="n">
        <v>34.33</v>
      </c>
      <c r="S539" t="n">
        <v>28.73</v>
      </c>
      <c r="T539" t="n">
        <v>2140.41</v>
      </c>
      <c r="U539" t="n">
        <v>0.84</v>
      </c>
      <c r="V539" t="n">
        <v>0.92</v>
      </c>
      <c r="W539" t="n">
        <v>0.09</v>
      </c>
      <c r="X539" t="n">
        <v>0.11</v>
      </c>
      <c r="Y539" t="n">
        <v>1</v>
      </c>
      <c r="Z539" t="n">
        <v>10</v>
      </c>
    </row>
    <row r="540">
      <c r="A540" t="n">
        <v>94</v>
      </c>
      <c r="B540" t="n">
        <v>150</v>
      </c>
      <c r="C540" t="inlineStr">
        <is>
          <t xml:space="preserve">CONCLUIDO	</t>
        </is>
      </c>
      <c r="D540" t="n">
        <v>8.2057</v>
      </c>
      <c r="E540" t="n">
        <v>12.19</v>
      </c>
      <c r="F540" t="n">
        <v>8.859999999999999</v>
      </c>
      <c r="G540" t="n">
        <v>88.56</v>
      </c>
      <c r="H540" t="n">
        <v>1.25</v>
      </c>
      <c r="I540" t="n">
        <v>6</v>
      </c>
      <c r="J540" t="n">
        <v>350.43</v>
      </c>
      <c r="K540" t="n">
        <v>61.82</v>
      </c>
      <c r="L540" t="n">
        <v>24.5</v>
      </c>
      <c r="M540" t="n">
        <v>4</v>
      </c>
      <c r="N540" t="n">
        <v>114.11</v>
      </c>
      <c r="O540" t="n">
        <v>43453.61</v>
      </c>
      <c r="P540" t="n">
        <v>142.12</v>
      </c>
      <c r="Q540" t="n">
        <v>446.27</v>
      </c>
      <c r="R540" t="n">
        <v>35.11</v>
      </c>
      <c r="S540" t="n">
        <v>28.73</v>
      </c>
      <c r="T540" t="n">
        <v>2528.21</v>
      </c>
      <c r="U540" t="n">
        <v>0.82</v>
      </c>
      <c r="V540" t="n">
        <v>0.92</v>
      </c>
      <c r="W540" t="n">
        <v>0.09</v>
      </c>
      <c r="X540" t="n">
        <v>0.14</v>
      </c>
      <c r="Y540" t="n">
        <v>1</v>
      </c>
      <c r="Z540" t="n">
        <v>10</v>
      </c>
    </row>
    <row r="541">
      <c r="A541" t="n">
        <v>95</v>
      </c>
      <c r="B541" t="n">
        <v>150</v>
      </c>
      <c r="C541" t="inlineStr">
        <is>
          <t xml:space="preserve">CONCLUIDO	</t>
        </is>
      </c>
      <c r="D541" t="n">
        <v>8.1921</v>
      </c>
      <c r="E541" t="n">
        <v>12.21</v>
      </c>
      <c r="F541" t="n">
        <v>8.880000000000001</v>
      </c>
      <c r="G541" t="n">
        <v>88.76000000000001</v>
      </c>
      <c r="H541" t="n">
        <v>1.26</v>
      </c>
      <c r="I541" t="n">
        <v>6</v>
      </c>
      <c r="J541" t="n">
        <v>351.06</v>
      </c>
      <c r="K541" t="n">
        <v>61.82</v>
      </c>
      <c r="L541" t="n">
        <v>24.75</v>
      </c>
      <c r="M541" t="n">
        <v>4</v>
      </c>
      <c r="N541" t="n">
        <v>114.49</v>
      </c>
      <c r="O541" t="n">
        <v>43532.12</v>
      </c>
      <c r="P541" t="n">
        <v>141.94</v>
      </c>
      <c r="Q541" t="n">
        <v>446.27</v>
      </c>
      <c r="R541" t="n">
        <v>35.83</v>
      </c>
      <c r="S541" t="n">
        <v>28.73</v>
      </c>
      <c r="T541" t="n">
        <v>2892.21</v>
      </c>
      <c r="U541" t="n">
        <v>0.8</v>
      </c>
      <c r="V541" t="n">
        <v>0.92</v>
      </c>
      <c r="W541" t="n">
        <v>0.09</v>
      </c>
      <c r="X541" t="n">
        <v>0.16</v>
      </c>
      <c r="Y541" t="n">
        <v>1</v>
      </c>
      <c r="Z541" t="n">
        <v>10</v>
      </c>
    </row>
    <row r="542">
      <c r="A542" t="n">
        <v>96</v>
      </c>
      <c r="B542" t="n">
        <v>150</v>
      </c>
      <c r="C542" t="inlineStr">
        <is>
          <t xml:space="preserve">CONCLUIDO	</t>
        </is>
      </c>
      <c r="D542" t="n">
        <v>8.1915</v>
      </c>
      <c r="E542" t="n">
        <v>12.21</v>
      </c>
      <c r="F542" t="n">
        <v>8.880000000000001</v>
      </c>
      <c r="G542" t="n">
        <v>88.77</v>
      </c>
      <c r="H542" t="n">
        <v>1.27</v>
      </c>
      <c r="I542" t="n">
        <v>6</v>
      </c>
      <c r="J542" t="n">
        <v>351.7</v>
      </c>
      <c r="K542" t="n">
        <v>61.82</v>
      </c>
      <c r="L542" t="n">
        <v>25</v>
      </c>
      <c r="M542" t="n">
        <v>4</v>
      </c>
      <c r="N542" t="n">
        <v>114.88</v>
      </c>
      <c r="O542" t="n">
        <v>43610.83</v>
      </c>
      <c r="P542" t="n">
        <v>141.19</v>
      </c>
      <c r="Q542" t="n">
        <v>446.27</v>
      </c>
      <c r="R542" t="n">
        <v>35.78</v>
      </c>
      <c r="S542" t="n">
        <v>28.73</v>
      </c>
      <c r="T542" t="n">
        <v>2866.1</v>
      </c>
      <c r="U542" t="n">
        <v>0.8</v>
      </c>
      <c r="V542" t="n">
        <v>0.92</v>
      </c>
      <c r="W542" t="n">
        <v>0.09</v>
      </c>
      <c r="X542" t="n">
        <v>0.16</v>
      </c>
      <c r="Y542" t="n">
        <v>1</v>
      </c>
      <c r="Z542" t="n">
        <v>10</v>
      </c>
    </row>
    <row r="543">
      <c r="A543" t="n">
        <v>97</v>
      </c>
      <c r="B543" t="n">
        <v>150</v>
      </c>
      <c r="C543" t="inlineStr">
        <is>
          <t xml:space="preserve">CONCLUIDO	</t>
        </is>
      </c>
      <c r="D543" t="n">
        <v>8.2607</v>
      </c>
      <c r="E543" t="n">
        <v>12.11</v>
      </c>
      <c r="F543" t="n">
        <v>8.83</v>
      </c>
      <c r="G543" t="n">
        <v>105.97</v>
      </c>
      <c r="H543" t="n">
        <v>1.28</v>
      </c>
      <c r="I543" t="n">
        <v>5</v>
      </c>
      <c r="J543" t="n">
        <v>352.34</v>
      </c>
      <c r="K543" t="n">
        <v>61.82</v>
      </c>
      <c r="L543" t="n">
        <v>25.25</v>
      </c>
      <c r="M543" t="n">
        <v>3</v>
      </c>
      <c r="N543" t="n">
        <v>115.27</v>
      </c>
      <c r="O543" t="n">
        <v>43689.76</v>
      </c>
      <c r="P543" t="n">
        <v>140.14</v>
      </c>
      <c r="Q543" t="n">
        <v>446.27</v>
      </c>
      <c r="R543" t="n">
        <v>34.16</v>
      </c>
      <c r="S543" t="n">
        <v>28.73</v>
      </c>
      <c r="T543" t="n">
        <v>2060.29</v>
      </c>
      <c r="U543" t="n">
        <v>0.84</v>
      </c>
      <c r="V543" t="n">
        <v>0.92</v>
      </c>
      <c r="W543" t="n">
        <v>0.09</v>
      </c>
      <c r="X543" t="n">
        <v>0.11</v>
      </c>
      <c r="Y543" t="n">
        <v>1</v>
      </c>
      <c r="Z543" t="n">
        <v>10</v>
      </c>
    </row>
    <row r="544">
      <c r="A544" t="n">
        <v>98</v>
      </c>
      <c r="B544" t="n">
        <v>150</v>
      </c>
      <c r="C544" t="inlineStr">
        <is>
          <t xml:space="preserve">CONCLUIDO	</t>
        </is>
      </c>
      <c r="D544" t="n">
        <v>8.264099999999999</v>
      </c>
      <c r="E544" t="n">
        <v>12.1</v>
      </c>
      <c r="F544" t="n">
        <v>8.83</v>
      </c>
      <c r="G544" t="n">
        <v>105.91</v>
      </c>
      <c r="H544" t="n">
        <v>1.29</v>
      </c>
      <c r="I544" t="n">
        <v>5</v>
      </c>
      <c r="J544" t="n">
        <v>352.98</v>
      </c>
      <c r="K544" t="n">
        <v>61.82</v>
      </c>
      <c r="L544" t="n">
        <v>25.5</v>
      </c>
      <c r="M544" t="n">
        <v>3</v>
      </c>
      <c r="N544" t="n">
        <v>115.66</v>
      </c>
      <c r="O544" t="n">
        <v>43769.02</v>
      </c>
      <c r="P544" t="n">
        <v>140.35</v>
      </c>
      <c r="Q544" t="n">
        <v>446.27</v>
      </c>
      <c r="R544" t="n">
        <v>34.07</v>
      </c>
      <c r="S544" t="n">
        <v>28.73</v>
      </c>
      <c r="T544" t="n">
        <v>2014.26</v>
      </c>
      <c r="U544" t="n">
        <v>0.84</v>
      </c>
      <c r="V544" t="n">
        <v>0.92</v>
      </c>
      <c r="W544" t="n">
        <v>0.09</v>
      </c>
      <c r="X544" t="n">
        <v>0.11</v>
      </c>
      <c r="Y544" t="n">
        <v>1</v>
      </c>
      <c r="Z544" t="n">
        <v>10</v>
      </c>
    </row>
    <row r="545">
      <c r="A545" t="n">
        <v>99</v>
      </c>
      <c r="B545" t="n">
        <v>150</v>
      </c>
      <c r="C545" t="inlineStr">
        <is>
          <t xml:space="preserve">CONCLUIDO	</t>
        </is>
      </c>
      <c r="D545" t="n">
        <v>8.2584</v>
      </c>
      <c r="E545" t="n">
        <v>12.11</v>
      </c>
      <c r="F545" t="n">
        <v>8.83</v>
      </c>
      <c r="G545" t="n">
        <v>106.01</v>
      </c>
      <c r="H545" t="n">
        <v>1.3</v>
      </c>
      <c r="I545" t="n">
        <v>5</v>
      </c>
      <c r="J545" t="n">
        <v>353.63</v>
      </c>
      <c r="K545" t="n">
        <v>61.82</v>
      </c>
      <c r="L545" t="n">
        <v>25.75</v>
      </c>
      <c r="M545" t="n">
        <v>3</v>
      </c>
      <c r="N545" t="n">
        <v>116.06</v>
      </c>
      <c r="O545" t="n">
        <v>43848.38</v>
      </c>
      <c r="P545" t="n">
        <v>140.57</v>
      </c>
      <c r="Q545" t="n">
        <v>446.27</v>
      </c>
      <c r="R545" t="n">
        <v>34.33</v>
      </c>
      <c r="S545" t="n">
        <v>28.73</v>
      </c>
      <c r="T545" t="n">
        <v>2143</v>
      </c>
      <c r="U545" t="n">
        <v>0.84</v>
      </c>
      <c r="V545" t="n">
        <v>0.92</v>
      </c>
      <c r="W545" t="n">
        <v>0.09</v>
      </c>
      <c r="X545" t="n">
        <v>0.11</v>
      </c>
      <c r="Y545" t="n">
        <v>1</v>
      </c>
      <c r="Z545" t="n">
        <v>10</v>
      </c>
    </row>
    <row r="546">
      <c r="A546" t="n">
        <v>100</v>
      </c>
      <c r="B546" t="n">
        <v>150</v>
      </c>
      <c r="C546" t="inlineStr">
        <is>
          <t xml:space="preserve">CONCLUIDO	</t>
        </is>
      </c>
      <c r="D546" t="n">
        <v>8.257099999999999</v>
      </c>
      <c r="E546" t="n">
        <v>12.11</v>
      </c>
      <c r="F546" t="n">
        <v>8.84</v>
      </c>
      <c r="G546" t="n">
        <v>106.03</v>
      </c>
      <c r="H546" t="n">
        <v>1.31</v>
      </c>
      <c r="I546" t="n">
        <v>5</v>
      </c>
      <c r="J546" t="n">
        <v>354.27</v>
      </c>
      <c r="K546" t="n">
        <v>61.82</v>
      </c>
      <c r="L546" t="n">
        <v>26</v>
      </c>
      <c r="M546" t="n">
        <v>3</v>
      </c>
      <c r="N546" t="n">
        <v>116.45</v>
      </c>
      <c r="O546" t="n">
        <v>43927.95</v>
      </c>
      <c r="P546" t="n">
        <v>140.59</v>
      </c>
      <c r="Q546" t="n">
        <v>446.27</v>
      </c>
      <c r="R546" t="n">
        <v>34.38</v>
      </c>
      <c r="S546" t="n">
        <v>28.73</v>
      </c>
      <c r="T546" t="n">
        <v>2168.79</v>
      </c>
      <c r="U546" t="n">
        <v>0.84</v>
      </c>
      <c r="V546" t="n">
        <v>0.92</v>
      </c>
      <c r="W546" t="n">
        <v>0.09</v>
      </c>
      <c r="X546" t="n">
        <v>0.12</v>
      </c>
      <c r="Y546" t="n">
        <v>1</v>
      </c>
      <c r="Z546" t="n">
        <v>10</v>
      </c>
    </row>
    <row r="547">
      <c r="A547" t="n">
        <v>101</v>
      </c>
      <c r="B547" t="n">
        <v>150</v>
      </c>
      <c r="C547" t="inlineStr">
        <is>
          <t xml:space="preserve">CONCLUIDO	</t>
        </is>
      </c>
      <c r="D547" t="n">
        <v>8.2643</v>
      </c>
      <c r="E547" t="n">
        <v>12.1</v>
      </c>
      <c r="F547" t="n">
        <v>8.83</v>
      </c>
      <c r="G547" t="n">
        <v>105.9</v>
      </c>
      <c r="H547" t="n">
        <v>1.32</v>
      </c>
      <c r="I547" t="n">
        <v>5</v>
      </c>
      <c r="J547" t="n">
        <v>354.92</v>
      </c>
      <c r="K547" t="n">
        <v>61.82</v>
      </c>
      <c r="L547" t="n">
        <v>26.25</v>
      </c>
      <c r="M547" t="n">
        <v>3</v>
      </c>
      <c r="N547" t="n">
        <v>116.85</v>
      </c>
      <c r="O547" t="n">
        <v>44007.74</v>
      </c>
      <c r="P547" t="n">
        <v>140.46</v>
      </c>
      <c r="Q547" t="n">
        <v>446.27</v>
      </c>
      <c r="R547" t="n">
        <v>33.98</v>
      </c>
      <c r="S547" t="n">
        <v>28.73</v>
      </c>
      <c r="T547" t="n">
        <v>1971.98</v>
      </c>
      <c r="U547" t="n">
        <v>0.85</v>
      </c>
      <c r="V547" t="n">
        <v>0.92</v>
      </c>
      <c r="W547" t="n">
        <v>0.09</v>
      </c>
      <c r="X547" t="n">
        <v>0.1</v>
      </c>
      <c r="Y547" t="n">
        <v>1</v>
      </c>
      <c r="Z547" t="n">
        <v>10</v>
      </c>
    </row>
    <row r="548">
      <c r="A548" t="n">
        <v>102</v>
      </c>
      <c r="B548" t="n">
        <v>150</v>
      </c>
      <c r="C548" t="inlineStr">
        <is>
          <t xml:space="preserve">CONCLUIDO	</t>
        </is>
      </c>
      <c r="D548" t="n">
        <v>8.264699999999999</v>
      </c>
      <c r="E548" t="n">
        <v>12.1</v>
      </c>
      <c r="F548" t="n">
        <v>8.82</v>
      </c>
      <c r="G548" t="n">
        <v>105.9</v>
      </c>
      <c r="H548" t="n">
        <v>1.33</v>
      </c>
      <c r="I548" t="n">
        <v>5</v>
      </c>
      <c r="J548" t="n">
        <v>355.57</v>
      </c>
      <c r="K548" t="n">
        <v>61.82</v>
      </c>
      <c r="L548" t="n">
        <v>26.5</v>
      </c>
      <c r="M548" t="n">
        <v>3</v>
      </c>
      <c r="N548" t="n">
        <v>117.25</v>
      </c>
      <c r="O548" t="n">
        <v>44087.74</v>
      </c>
      <c r="P548" t="n">
        <v>140.93</v>
      </c>
      <c r="Q548" t="n">
        <v>446.27</v>
      </c>
      <c r="R548" t="n">
        <v>33.97</v>
      </c>
      <c r="S548" t="n">
        <v>28.73</v>
      </c>
      <c r="T548" t="n">
        <v>1965.74</v>
      </c>
      <c r="U548" t="n">
        <v>0.85</v>
      </c>
      <c r="V548" t="n">
        <v>0.92</v>
      </c>
      <c r="W548" t="n">
        <v>0.09</v>
      </c>
      <c r="X548" t="n">
        <v>0.1</v>
      </c>
      <c r="Y548" t="n">
        <v>1</v>
      </c>
      <c r="Z548" t="n">
        <v>10</v>
      </c>
    </row>
    <row r="549">
      <c r="A549" t="n">
        <v>103</v>
      </c>
      <c r="B549" t="n">
        <v>150</v>
      </c>
      <c r="C549" t="inlineStr">
        <is>
          <t xml:space="preserve">CONCLUIDO	</t>
        </is>
      </c>
      <c r="D549" t="n">
        <v>8.2622</v>
      </c>
      <c r="E549" t="n">
        <v>12.1</v>
      </c>
      <c r="F549" t="n">
        <v>8.83</v>
      </c>
      <c r="G549" t="n">
        <v>105.94</v>
      </c>
      <c r="H549" t="n">
        <v>1.34</v>
      </c>
      <c r="I549" t="n">
        <v>5</v>
      </c>
      <c r="J549" t="n">
        <v>356.22</v>
      </c>
      <c r="K549" t="n">
        <v>61.82</v>
      </c>
      <c r="L549" t="n">
        <v>26.75</v>
      </c>
      <c r="M549" t="n">
        <v>3</v>
      </c>
      <c r="N549" t="n">
        <v>117.65</v>
      </c>
      <c r="O549" t="n">
        <v>44167.96</v>
      </c>
      <c r="P549" t="n">
        <v>141.3</v>
      </c>
      <c r="Q549" t="n">
        <v>446.27</v>
      </c>
      <c r="R549" t="n">
        <v>34.15</v>
      </c>
      <c r="S549" t="n">
        <v>28.73</v>
      </c>
      <c r="T549" t="n">
        <v>2055.38</v>
      </c>
      <c r="U549" t="n">
        <v>0.84</v>
      </c>
      <c r="V549" t="n">
        <v>0.92</v>
      </c>
      <c r="W549" t="n">
        <v>0.09</v>
      </c>
      <c r="X549" t="n">
        <v>0.11</v>
      </c>
      <c r="Y549" t="n">
        <v>1</v>
      </c>
      <c r="Z549" t="n">
        <v>10</v>
      </c>
    </row>
    <row r="550">
      <c r="A550" t="n">
        <v>104</v>
      </c>
      <c r="B550" t="n">
        <v>150</v>
      </c>
      <c r="C550" t="inlineStr">
        <is>
          <t xml:space="preserve">CONCLUIDO	</t>
        </is>
      </c>
      <c r="D550" t="n">
        <v>8.262600000000001</v>
      </c>
      <c r="E550" t="n">
        <v>12.1</v>
      </c>
      <c r="F550" t="n">
        <v>8.83</v>
      </c>
      <c r="G550" t="n">
        <v>105.93</v>
      </c>
      <c r="H550" t="n">
        <v>1.35</v>
      </c>
      <c r="I550" t="n">
        <v>5</v>
      </c>
      <c r="J550" t="n">
        <v>356.87</v>
      </c>
      <c r="K550" t="n">
        <v>61.82</v>
      </c>
      <c r="L550" t="n">
        <v>27</v>
      </c>
      <c r="M550" t="n">
        <v>3</v>
      </c>
      <c r="N550" t="n">
        <v>118.05</v>
      </c>
      <c r="O550" t="n">
        <v>44248.41</v>
      </c>
      <c r="P550" t="n">
        <v>141.3</v>
      </c>
      <c r="Q550" t="n">
        <v>446.27</v>
      </c>
      <c r="R550" t="n">
        <v>34.04</v>
      </c>
      <c r="S550" t="n">
        <v>28.73</v>
      </c>
      <c r="T550" t="n">
        <v>2001.72</v>
      </c>
      <c r="U550" t="n">
        <v>0.84</v>
      </c>
      <c r="V550" t="n">
        <v>0.92</v>
      </c>
      <c r="W550" t="n">
        <v>0.09</v>
      </c>
      <c r="X550" t="n">
        <v>0.11</v>
      </c>
      <c r="Y550" t="n">
        <v>1</v>
      </c>
      <c r="Z550" t="n">
        <v>10</v>
      </c>
    </row>
    <row r="551">
      <c r="A551" t="n">
        <v>105</v>
      </c>
      <c r="B551" t="n">
        <v>150</v>
      </c>
      <c r="C551" t="inlineStr">
        <is>
          <t xml:space="preserve">CONCLUIDO	</t>
        </is>
      </c>
      <c r="D551" t="n">
        <v>8.269600000000001</v>
      </c>
      <c r="E551" t="n">
        <v>12.09</v>
      </c>
      <c r="F551" t="n">
        <v>8.82</v>
      </c>
      <c r="G551" t="n">
        <v>105.81</v>
      </c>
      <c r="H551" t="n">
        <v>1.36</v>
      </c>
      <c r="I551" t="n">
        <v>5</v>
      </c>
      <c r="J551" t="n">
        <v>357.52</v>
      </c>
      <c r="K551" t="n">
        <v>61.82</v>
      </c>
      <c r="L551" t="n">
        <v>27.25</v>
      </c>
      <c r="M551" t="n">
        <v>3</v>
      </c>
      <c r="N551" t="n">
        <v>118.45</v>
      </c>
      <c r="O551" t="n">
        <v>44329.08</v>
      </c>
      <c r="P551" t="n">
        <v>141.22</v>
      </c>
      <c r="Q551" t="n">
        <v>446.27</v>
      </c>
      <c r="R551" t="n">
        <v>33.66</v>
      </c>
      <c r="S551" t="n">
        <v>28.73</v>
      </c>
      <c r="T551" t="n">
        <v>1810.78</v>
      </c>
      <c r="U551" t="n">
        <v>0.85</v>
      </c>
      <c r="V551" t="n">
        <v>0.92</v>
      </c>
      <c r="W551" t="n">
        <v>0.09</v>
      </c>
      <c r="X551" t="n">
        <v>0.1</v>
      </c>
      <c r="Y551" t="n">
        <v>1</v>
      </c>
      <c r="Z551" t="n">
        <v>10</v>
      </c>
    </row>
    <row r="552">
      <c r="A552" t="n">
        <v>106</v>
      </c>
      <c r="B552" t="n">
        <v>150</v>
      </c>
      <c r="C552" t="inlineStr">
        <is>
          <t xml:space="preserve">CONCLUIDO	</t>
        </is>
      </c>
      <c r="D552" t="n">
        <v>8.277799999999999</v>
      </c>
      <c r="E552" t="n">
        <v>12.08</v>
      </c>
      <c r="F552" t="n">
        <v>8.81</v>
      </c>
      <c r="G552" t="n">
        <v>105.67</v>
      </c>
      <c r="H552" t="n">
        <v>1.37</v>
      </c>
      <c r="I552" t="n">
        <v>5</v>
      </c>
      <c r="J552" t="n">
        <v>358.18</v>
      </c>
      <c r="K552" t="n">
        <v>61.82</v>
      </c>
      <c r="L552" t="n">
        <v>27.5</v>
      </c>
      <c r="M552" t="n">
        <v>3</v>
      </c>
      <c r="N552" t="n">
        <v>118.86</v>
      </c>
      <c r="O552" t="n">
        <v>44409.98</v>
      </c>
      <c r="P552" t="n">
        <v>141.18</v>
      </c>
      <c r="Q552" t="n">
        <v>446.27</v>
      </c>
      <c r="R552" t="n">
        <v>33.28</v>
      </c>
      <c r="S552" t="n">
        <v>28.73</v>
      </c>
      <c r="T552" t="n">
        <v>1621.86</v>
      </c>
      <c r="U552" t="n">
        <v>0.86</v>
      </c>
      <c r="V552" t="n">
        <v>0.92</v>
      </c>
      <c r="W552" t="n">
        <v>0.09</v>
      </c>
      <c r="X552" t="n">
        <v>0.09</v>
      </c>
      <c r="Y552" t="n">
        <v>1</v>
      </c>
      <c r="Z552" t="n">
        <v>10</v>
      </c>
    </row>
    <row r="553">
      <c r="A553" t="n">
        <v>107</v>
      </c>
      <c r="B553" t="n">
        <v>150</v>
      </c>
      <c r="C553" t="inlineStr">
        <is>
          <t xml:space="preserve">CONCLUIDO	</t>
        </is>
      </c>
      <c r="D553" t="n">
        <v>8.2766</v>
      </c>
      <c r="E553" t="n">
        <v>12.08</v>
      </c>
      <c r="F553" t="n">
        <v>8.81</v>
      </c>
      <c r="G553" t="n">
        <v>105.69</v>
      </c>
      <c r="H553" t="n">
        <v>1.38</v>
      </c>
      <c r="I553" t="n">
        <v>5</v>
      </c>
      <c r="J553" t="n">
        <v>358.84</v>
      </c>
      <c r="K553" t="n">
        <v>61.82</v>
      </c>
      <c r="L553" t="n">
        <v>27.75</v>
      </c>
      <c r="M553" t="n">
        <v>3</v>
      </c>
      <c r="N553" t="n">
        <v>119.27</v>
      </c>
      <c r="O553" t="n">
        <v>44491.1</v>
      </c>
      <c r="P553" t="n">
        <v>141.05</v>
      </c>
      <c r="Q553" t="n">
        <v>446.27</v>
      </c>
      <c r="R553" t="n">
        <v>33.46</v>
      </c>
      <c r="S553" t="n">
        <v>28.73</v>
      </c>
      <c r="T553" t="n">
        <v>1708.59</v>
      </c>
      <c r="U553" t="n">
        <v>0.86</v>
      </c>
      <c r="V553" t="n">
        <v>0.92</v>
      </c>
      <c r="W553" t="n">
        <v>0.09</v>
      </c>
      <c r="X553" t="n">
        <v>0.09</v>
      </c>
      <c r="Y553" t="n">
        <v>1</v>
      </c>
      <c r="Z553" t="n">
        <v>10</v>
      </c>
    </row>
    <row r="554">
      <c r="A554" t="n">
        <v>108</v>
      </c>
      <c r="B554" t="n">
        <v>150</v>
      </c>
      <c r="C554" t="inlineStr">
        <is>
          <t xml:space="preserve">CONCLUIDO	</t>
        </is>
      </c>
      <c r="D554" t="n">
        <v>8.269399999999999</v>
      </c>
      <c r="E554" t="n">
        <v>12.09</v>
      </c>
      <c r="F554" t="n">
        <v>8.82</v>
      </c>
      <c r="G554" t="n">
        <v>105.81</v>
      </c>
      <c r="H554" t="n">
        <v>1.39</v>
      </c>
      <c r="I554" t="n">
        <v>5</v>
      </c>
      <c r="J554" t="n">
        <v>359.5</v>
      </c>
      <c r="K554" t="n">
        <v>61.82</v>
      </c>
      <c r="L554" t="n">
        <v>28</v>
      </c>
      <c r="M554" t="n">
        <v>3</v>
      </c>
      <c r="N554" t="n">
        <v>119.68</v>
      </c>
      <c r="O554" t="n">
        <v>44572.45</v>
      </c>
      <c r="P554" t="n">
        <v>141.56</v>
      </c>
      <c r="Q554" t="n">
        <v>446.31</v>
      </c>
      <c r="R554" t="n">
        <v>33.78</v>
      </c>
      <c r="S554" t="n">
        <v>28.73</v>
      </c>
      <c r="T554" t="n">
        <v>1867.64</v>
      </c>
      <c r="U554" t="n">
        <v>0.85</v>
      </c>
      <c r="V554" t="n">
        <v>0.92</v>
      </c>
      <c r="W554" t="n">
        <v>0.09</v>
      </c>
      <c r="X554" t="n">
        <v>0.1</v>
      </c>
      <c r="Y554" t="n">
        <v>1</v>
      </c>
      <c r="Z554" t="n">
        <v>10</v>
      </c>
    </row>
    <row r="555">
      <c r="A555" t="n">
        <v>109</v>
      </c>
      <c r="B555" t="n">
        <v>150</v>
      </c>
      <c r="C555" t="inlineStr">
        <is>
          <t xml:space="preserve">CONCLUIDO	</t>
        </is>
      </c>
      <c r="D555" t="n">
        <v>8.257400000000001</v>
      </c>
      <c r="E555" t="n">
        <v>12.11</v>
      </c>
      <c r="F555" t="n">
        <v>8.84</v>
      </c>
      <c r="G555" t="n">
        <v>106.02</v>
      </c>
      <c r="H555" t="n">
        <v>1.4</v>
      </c>
      <c r="I555" t="n">
        <v>5</v>
      </c>
      <c r="J555" t="n">
        <v>360.16</v>
      </c>
      <c r="K555" t="n">
        <v>61.82</v>
      </c>
      <c r="L555" t="n">
        <v>28.25</v>
      </c>
      <c r="M555" t="n">
        <v>3</v>
      </c>
      <c r="N555" t="n">
        <v>120.09</v>
      </c>
      <c r="O555" t="n">
        <v>44654.04</v>
      </c>
      <c r="P555" t="n">
        <v>141.69</v>
      </c>
      <c r="Q555" t="n">
        <v>446.27</v>
      </c>
      <c r="R555" t="n">
        <v>34.43</v>
      </c>
      <c r="S555" t="n">
        <v>28.73</v>
      </c>
      <c r="T555" t="n">
        <v>2193.34</v>
      </c>
      <c r="U555" t="n">
        <v>0.83</v>
      </c>
      <c r="V555" t="n">
        <v>0.92</v>
      </c>
      <c r="W555" t="n">
        <v>0.09</v>
      </c>
      <c r="X555" t="n">
        <v>0.12</v>
      </c>
      <c r="Y555" t="n">
        <v>1</v>
      </c>
      <c r="Z555" t="n">
        <v>10</v>
      </c>
    </row>
    <row r="556">
      <c r="A556" t="n">
        <v>110</v>
      </c>
      <c r="B556" t="n">
        <v>150</v>
      </c>
      <c r="C556" t="inlineStr">
        <is>
          <t xml:space="preserve">CONCLUIDO	</t>
        </is>
      </c>
      <c r="D556" t="n">
        <v>8.2478</v>
      </c>
      <c r="E556" t="n">
        <v>12.12</v>
      </c>
      <c r="F556" t="n">
        <v>8.85</v>
      </c>
      <c r="G556" t="n">
        <v>106.19</v>
      </c>
      <c r="H556" t="n">
        <v>1.41</v>
      </c>
      <c r="I556" t="n">
        <v>5</v>
      </c>
      <c r="J556" t="n">
        <v>360.82</v>
      </c>
      <c r="K556" t="n">
        <v>61.82</v>
      </c>
      <c r="L556" t="n">
        <v>28.5</v>
      </c>
      <c r="M556" t="n">
        <v>3</v>
      </c>
      <c r="N556" t="n">
        <v>120.5</v>
      </c>
      <c r="O556" t="n">
        <v>44735.86</v>
      </c>
      <c r="P556" t="n">
        <v>142.16</v>
      </c>
      <c r="Q556" t="n">
        <v>446.27</v>
      </c>
      <c r="R556" t="n">
        <v>34.93</v>
      </c>
      <c r="S556" t="n">
        <v>28.73</v>
      </c>
      <c r="T556" t="n">
        <v>2444.57</v>
      </c>
      <c r="U556" t="n">
        <v>0.82</v>
      </c>
      <c r="V556" t="n">
        <v>0.92</v>
      </c>
      <c r="W556" t="n">
        <v>0.09</v>
      </c>
      <c r="X556" t="n">
        <v>0.13</v>
      </c>
      <c r="Y556" t="n">
        <v>1</v>
      </c>
      <c r="Z556" t="n">
        <v>10</v>
      </c>
    </row>
    <row r="557">
      <c r="A557" t="n">
        <v>111</v>
      </c>
      <c r="B557" t="n">
        <v>150</v>
      </c>
      <c r="C557" t="inlineStr">
        <is>
          <t xml:space="preserve">CONCLUIDO	</t>
        </is>
      </c>
      <c r="D557" t="n">
        <v>8.2537</v>
      </c>
      <c r="E557" t="n">
        <v>12.12</v>
      </c>
      <c r="F557" t="n">
        <v>8.84</v>
      </c>
      <c r="G557" t="n">
        <v>106.09</v>
      </c>
      <c r="H557" t="n">
        <v>1.42</v>
      </c>
      <c r="I557" t="n">
        <v>5</v>
      </c>
      <c r="J557" t="n">
        <v>361.49</v>
      </c>
      <c r="K557" t="n">
        <v>61.82</v>
      </c>
      <c r="L557" t="n">
        <v>28.75</v>
      </c>
      <c r="M557" t="n">
        <v>3</v>
      </c>
      <c r="N557" t="n">
        <v>120.92</v>
      </c>
      <c r="O557" t="n">
        <v>44817.91</v>
      </c>
      <c r="P557" t="n">
        <v>141.6</v>
      </c>
      <c r="Q557" t="n">
        <v>446.27</v>
      </c>
      <c r="R557" t="n">
        <v>34.56</v>
      </c>
      <c r="S557" t="n">
        <v>28.73</v>
      </c>
      <c r="T557" t="n">
        <v>2259.64</v>
      </c>
      <c r="U557" t="n">
        <v>0.83</v>
      </c>
      <c r="V557" t="n">
        <v>0.92</v>
      </c>
      <c r="W557" t="n">
        <v>0.09</v>
      </c>
      <c r="X557" t="n">
        <v>0.12</v>
      </c>
      <c r="Y557" t="n">
        <v>1</v>
      </c>
      <c r="Z557" t="n">
        <v>10</v>
      </c>
    </row>
    <row r="558">
      <c r="A558" t="n">
        <v>112</v>
      </c>
      <c r="B558" t="n">
        <v>150</v>
      </c>
      <c r="C558" t="inlineStr">
        <is>
          <t xml:space="preserve">CONCLUIDO	</t>
        </is>
      </c>
      <c r="D558" t="n">
        <v>8.2576</v>
      </c>
      <c r="E558" t="n">
        <v>12.11</v>
      </c>
      <c r="F558" t="n">
        <v>8.84</v>
      </c>
      <c r="G558" t="n">
        <v>106.02</v>
      </c>
      <c r="H558" t="n">
        <v>1.43</v>
      </c>
      <c r="I558" t="n">
        <v>5</v>
      </c>
      <c r="J558" t="n">
        <v>362.16</v>
      </c>
      <c r="K558" t="n">
        <v>61.82</v>
      </c>
      <c r="L558" t="n">
        <v>29</v>
      </c>
      <c r="M558" t="n">
        <v>3</v>
      </c>
      <c r="N558" t="n">
        <v>121.34</v>
      </c>
      <c r="O558" t="n">
        <v>44900.33</v>
      </c>
      <c r="P558" t="n">
        <v>141.07</v>
      </c>
      <c r="Q558" t="n">
        <v>446.27</v>
      </c>
      <c r="R558" t="n">
        <v>34.41</v>
      </c>
      <c r="S558" t="n">
        <v>28.73</v>
      </c>
      <c r="T558" t="n">
        <v>2185.11</v>
      </c>
      <c r="U558" t="n">
        <v>0.83</v>
      </c>
      <c r="V558" t="n">
        <v>0.92</v>
      </c>
      <c r="W558" t="n">
        <v>0.09</v>
      </c>
      <c r="X558" t="n">
        <v>0.11</v>
      </c>
      <c r="Y558" t="n">
        <v>1</v>
      </c>
      <c r="Z558" t="n">
        <v>10</v>
      </c>
    </row>
    <row r="559">
      <c r="A559" t="n">
        <v>113</v>
      </c>
      <c r="B559" t="n">
        <v>150</v>
      </c>
      <c r="C559" t="inlineStr">
        <is>
          <t xml:space="preserve">CONCLUIDO	</t>
        </is>
      </c>
      <c r="D559" t="n">
        <v>8.2544</v>
      </c>
      <c r="E559" t="n">
        <v>12.11</v>
      </c>
      <c r="F559" t="n">
        <v>8.84</v>
      </c>
      <c r="G559" t="n">
        <v>106.08</v>
      </c>
      <c r="H559" t="n">
        <v>1.44</v>
      </c>
      <c r="I559" t="n">
        <v>5</v>
      </c>
      <c r="J559" t="n">
        <v>362.83</v>
      </c>
      <c r="K559" t="n">
        <v>61.82</v>
      </c>
      <c r="L559" t="n">
        <v>29.25</v>
      </c>
      <c r="M559" t="n">
        <v>3</v>
      </c>
      <c r="N559" t="n">
        <v>121.75</v>
      </c>
      <c r="O559" t="n">
        <v>44982.86</v>
      </c>
      <c r="P559" t="n">
        <v>140.77</v>
      </c>
      <c r="Q559" t="n">
        <v>446.27</v>
      </c>
      <c r="R559" t="n">
        <v>34.5</v>
      </c>
      <c r="S559" t="n">
        <v>28.73</v>
      </c>
      <c r="T559" t="n">
        <v>2230.99</v>
      </c>
      <c r="U559" t="n">
        <v>0.83</v>
      </c>
      <c r="V559" t="n">
        <v>0.92</v>
      </c>
      <c r="W559" t="n">
        <v>0.09</v>
      </c>
      <c r="X559" t="n">
        <v>0.12</v>
      </c>
      <c r="Y559" t="n">
        <v>1</v>
      </c>
      <c r="Z559" t="n">
        <v>10</v>
      </c>
    </row>
    <row r="560">
      <c r="A560" t="n">
        <v>114</v>
      </c>
      <c r="B560" t="n">
        <v>150</v>
      </c>
      <c r="C560" t="inlineStr">
        <is>
          <t xml:space="preserve">CONCLUIDO	</t>
        </is>
      </c>
      <c r="D560" t="n">
        <v>8.2546</v>
      </c>
      <c r="E560" t="n">
        <v>12.11</v>
      </c>
      <c r="F560" t="n">
        <v>8.84</v>
      </c>
      <c r="G560" t="n">
        <v>106.07</v>
      </c>
      <c r="H560" t="n">
        <v>1.45</v>
      </c>
      <c r="I560" t="n">
        <v>5</v>
      </c>
      <c r="J560" t="n">
        <v>363.5</v>
      </c>
      <c r="K560" t="n">
        <v>61.82</v>
      </c>
      <c r="L560" t="n">
        <v>29.5</v>
      </c>
      <c r="M560" t="n">
        <v>3</v>
      </c>
      <c r="N560" t="n">
        <v>122.18</v>
      </c>
      <c r="O560" t="n">
        <v>45065.64</v>
      </c>
      <c r="P560" t="n">
        <v>140.58</v>
      </c>
      <c r="Q560" t="n">
        <v>446.27</v>
      </c>
      <c r="R560" t="n">
        <v>34.5</v>
      </c>
      <c r="S560" t="n">
        <v>28.73</v>
      </c>
      <c r="T560" t="n">
        <v>2230.42</v>
      </c>
      <c r="U560" t="n">
        <v>0.83</v>
      </c>
      <c r="V560" t="n">
        <v>0.92</v>
      </c>
      <c r="W560" t="n">
        <v>0.09</v>
      </c>
      <c r="X560" t="n">
        <v>0.12</v>
      </c>
      <c r="Y560" t="n">
        <v>1</v>
      </c>
      <c r="Z560" t="n">
        <v>10</v>
      </c>
    </row>
    <row r="561">
      <c r="A561" t="n">
        <v>115</v>
      </c>
      <c r="B561" t="n">
        <v>150</v>
      </c>
      <c r="C561" t="inlineStr">
        <is>
          <t xml:space="preserve">CONCLUIDO	</t>
        </is>
      </c>
      <c r="D561" t="n">
        <v>8.260899999999999</v>
      </c>
      <c r="E561" t="n">
        <v>12.11</v>
      </c>
      <c r="F561" t="n">
        <v>8.83</v>
      </c>
      <c r="G561" t="n">
        <v>105.96</v>
      </c>
      <c r="H561" t="n">
        <v>1.46</v>
      </c>
      <c r="I561" t="n">
        <v>5</v>
      </c>
      <c r="J561" t="n">
        <v>364.17</v>
      </c>
      <c r="K561" t="n">
        <v>61.82</v>
      </c>
      <c r="L561" t="n">
        <v>29.75</v>
      </c>
      <c r="M561" t="n">
        <v>3</v>
      </c>
      <c r="N561" t="n">
        <v>122.6</v>
      </c>
      <c r="O561" t="n">
        <v>45148.66</v>
      </c>
      <c r="P561" t="n">
        <v>140.03</v>
      </c>
      <c r="Q561" t="n">
        <v>446.27</v>
      </c>
      <c r="R561" t="n">
        <v>34.18</v>
      </c>
      <c r="S561" t="n">
        <v>28.73</v>
      </c>
      <c r="T561" t="n">
        <v>2071.22</v>
      </c>
      <c r="U561" t="n">
        <v>0.84</v>
      </c>
      <c r="V561" t="n">
        <v>0.92</v>
      </c>
      <c r="W561" t="n">
        <v>0.09</v>
      </c>
      <c r="X561" t="n">
        <v>0.11</v>
      </c>
      <c r="Y561" t="n">
        <v>1</v>
      </c>
      <c r="Z561" t="n">
        <v>10</v>
      </c>
    </row>
    <row r="562">
      <c r="A562" t="n">
        <v>116</v>
      </c>
      <c r="B562" t="n">
        <v>150</v>
      </c>
      <c r="C562" t="inlineStr">
        <is>
          <t xml:space="preserve">CONCLUIDO	</t>
        </is>
      </c>
      <c r="D562" t="n">
        <v>8.260300000000001</v>
      </c>
      <c r="E562" t="n">
        <v>12.11</v>
      </c>
      <c r="F562" t="n">
        <v>8.83</v>
      </c>
      <c r="G562" t="n">
        <v>105.97</v>
      </c>
      <c r="H562" t="n">
        <v>1.47</v>
      </c>
      <c r="I562" t="n">
        <v>5</v>
      </c>
      <c r="J562" t="n">
        <v>364.85</v>
      </c>
      <c r="K562" t="n">
        <v>61.82</v>
      </c>
      <c r="L562" t="n">
        <v>30</v>
      </c>
      <c r="M562" t="n">
        <v>3</v>
      </c>
      <c r="N562" t="n">
        <v>123.02</v>
      </c>
      <c r="O562" t="n">
        <v>45231.92</v>
      </c>
      <c r="P562" t="n">
        <v>139.73</v>
      </c>
      <c r="Q562" t="n">
        <v>446.27</v>
      </c>
      <c r="R562" t="n">
        <v>34.24</v>
      </c>
      <c r="S562" t="n">
        <v>28.73</v>
      </c>
      <c r="T562" t="n">
        <v>2098.07</v>
      </c>
      <c r="U562" t="n">
        <v>0.84</v>
      </c>
      <c r="V562" t="n">
        <v>0.92</v>
      </c>
      <c r="W562" t="n">
        <v>0.09</v>
      </c>
      <c r="X562" t="n">
        <v>0.11</v>
      </c>
      <c r="Y562" t="n">
        <v>1</v>
      </c>
      <c r="Z562" t="n">
        <v>10</v>
      </c>
    </row>
    <row r="563">
      <c r="A563" t="n">
        <v>117</v>
      </c>
      <c r="B563" t="n">
        <v>150</v>
      </c>
      <c r="C563" t="inlineStr">
        <is>
          <t xml:space="preserve">CONCLUIDO	</t>
        </is>
      </c>
      <c r="D563" t="n">
        <v>8.2601</v>
      </c>
      <c r="E563" t="n">
        <v>12.11</v>
      </c>
      <c r="F563" t="n">
        <v>8.83</v>
      </c>
      <c r="G563" t="n">
        <v>105.98</v>
      </c>
      <c r="H563" t="n">
        <v>1.48</v>
      </c>
      <c r="I563" t="n">
        <v>5</v>
      </c>
      <c r="J563" t="n">
        <v>365.52</v>
      </c>
      <c r="K563" t="n">
        <v>61.82</v>
      </c>
      <c r="L563" t="n">
        <v>30.25</v>
      </c>
      <c r="M563" t="n">
        <v>3</v>
      </c>
      <c r="N563" t="n">
        <v>123.45</v>
      </c>
      <c r="O563" t="n">
        <v>45315.43</v>
      </c>
      <c r="P563" t="n">
        <v>139.39</v>
      </c>
      <c r="Q563" t="n">
        <v>446.27</v>
      </c>
      <c r="R563" t="n">
        <v>34.21</v>
      </c>
      <c r="S563" t="n">
        <v>28.73</v>
      </c>
      <c r="T563" t="n">
        <v>2085.04</v>
      </c>
      <c r="U563" t="n">
        <v>0.84</v>
      </c>
      <c r="V563" t="n">
        <v>0.92</v>
      </c>
      <c r="W563" t="n">
        <v>0.09</v>
      </c>
      <c r="X563" t="n">
        <v>0.11</v>
      </c>
      <c r="Y563" t="n">
        <v>1</v>
      </c>
      <c r="Z563" t="n">
        <v>10</v>
      </c>
    </row>
    <row r="564">
      <c r="A564" t="n">
        <v>118</v>
      </c>
      <c r="B564" t="n">
        <v>150</v>
      </c>
      <c r="C564" t="inlineStr">
        <is>
          <t xml:space="preserve">CONCLUIDO	</t>
        </is>
      </c>
      <c r="D564" t="n">
        <v>8.2601</v>
      </c>
      <c r="E564" t="n">
        <v>12.11</v>
      </c>
      <c r="F564" t="n">
        <v>8.83</v>
      </c>
      <c r="G564" t="n">
        <v>105.98</v>
      </c>
      <c r="H564" t="n">
        <v>1.49</v>
      </c>
      <c r="I564" t="n">
        <v>5</v>
      </c>
      <c r="J564" t="n">
        <v>366.2</v>
      </c>
      <c r="K564" t="n">
        <v>61.82</v>
      </c>
      <c r="L564" t="n">
        <v>30.5</v>
      </c>
      <c r="M564" t="n">
        <v>3</v>
      </c>
      <c r="N564" t="n">
        <v>123.88</v>
      </c>
      <c r="O564" t="n">
        <v>45399.2</v>
      </c>
      <c r="P564" t="n">
        <v>139.02</v>
      </c>
      <c r="Q564" t="n">
        <v>446.27</v>
      </c>
      <c r="R564" t="n">
        <v>34.2</v>
      </c>
      <c r="S564" t="n">
        <v>28.73</v>
      </c>
      <c r="T564" t="n">
        <v>2080.7</v>
      </c>
      <c r="U564" t="n">
        <v>0.84</v>
      </c>
      <c r="V564" t="n">
        <v>0.92</v>
      </c>
      <c r="W564" t="n">
        <v>0.09</v>
      </c>
      <c r="X564" t="n">
        <v>0.11</v>
      </c>
      <c r="Y564" t="n">
        <v>1</v>
      </c>
      <c r="Z564" t="n">
        <v>10</v>
      </c>
    </row>
    <row r="565">
      <c r="A565" t="n">
        <v>119</v>
      </c>
      <c r="B565" t="n">
        <v>150</v>
      </c>
      <c r="C565" t="inlineStr">
        <is>
          <t xml:space="preserve">CONCLUIDO	</t>
        </is>
      </c>
      <c r="D565" t="n">
        <v>8.271699999999999</v>
      </c>
      <c r="E565" t="n">
        <v>12.09</v>
      </c>
      <c r="F565" t="n">
        <v>8.81</v>
      </c>
      <c r="G565" t="n">
        <v>105.77</v>
      </c>
      <c r="H565" t="n">
        <v>1.49</v>
      </c>
      <c r="I565" t="n">
        <v>5</v>
      </c>
      <c r="J565" t="n">
        <v>366.88</v>
      </c>
      <c r="K565" t="n">
        <v>61.82</v>
      </c>
      <c r="L565" t="n">
        <v>30.75</v>
      </c>
      <c r="M565" t="n">
        <v>3</v>
      </c>
      <c r="N565" t="n">
        <v>124.31</v>
      </c>
      <c r="O565" t="n">
        <v>45483.22</v>
      </c>
      <c r="P565" t="n">
        <v>137.69</v>
      </c>
      <c r="Q565" t="n">
        <v>446.27</v>
      </c>
      <c r="R565" t="n">
        <v>33.59</v>
      </c>
      <c r="S565" t="n">
        <v>28.73</v>
      </c>
      <c r="T565" t="n">
        <v>1773.06</v>
      </c>
      <c r="U565" t="n">
        <v>0.86</v>
      </c>
      <c r="V565" t="n">
        <v>0.92</v>
      </c>
      <c r="W565" t="n">
        <v>0.09</v>
      </c>
      <c r="X565" t="n">
        <v>0.09</v>
      </c>
      <c r="Y565" t="n">
        <v>1</v>
      </c>
      <c r="Z565" t="n">
        <v>10</v>
      </c>
    </row>
    <row r="566">
      <c r="A566" t="n">
        <v>120</v>
      </c>
      <c r="B566" t="n">
        <v>150</v>
      </c>
      <c r="C566" t="inlineStr">
        <is>
          <t xml:space="preserve">CONCLUIDO	</t>
        </is>
      </c>
      <c r="D566" t="n">
        <v>8.271699999999999</v>
      </c>
      <c r="E566" t="n">
        <v>12.09</v>
      </c>
      <c r="F566" t="n">
        <v>8.81</v>
      </c>
      <c r="G566" t="n">
        <v>105.77</v>
      </c>
      <c r="H566" t="n">
        <v>1.5</v>
      </c>
      <c r="I566" t="n">
        <v>5</v>
      </c>
      <c r="J566" t="n">
        <v>367.57</v>
      </c>
      <c r="K566" t="n">
        <v>61.82</v>
      </c>
      <c r="L566" t="n">
        <v>31</v>
      </c>
      <c r="M566" t="n">
        <v>3</v>
      </c>
      <c r="N566" t="n">
        <v>124.74</v>
      </c>
      <c r="O566" t="n">
        <v>45567.49</v>
      </c>
      <c r="P566" t="n">
        <v>136.93</v>
      </c>
      <c r="Q566" t="n">
        <v>446.27</v>
      </c>
      <c r="R566" t="n">
        <v>33.71</v>
      </c>
      <c r="S566" t="n">
        <v>28.73</v>
      </c>
      <c r="T566" t="n">
        <v>1835.52</v>
      </c>
      <c r="U566" t="n">
        <v>0.85</v>
      </c>
      <c r="V566" t="n">
        <v>0.92</v>
      </c>
      <c r="W566" t="n">
        <v>0.09</v>
      </c>
      <c r="X566" t="n">
        <v>0.09</v>
      </c>
      <c r="Y566" t="n">
        <v>1</v>
      </c>
      <c r="Z566" t="n">
        <v>10</v>
      </c>
    </row>
    <row r="567">
      <c r="A567" t="n">
        <v>121</v>
      </c>
      <c r="B567" t="n">
        <v>150</v>
      </c>
      <c r="C567" t="inlineStr">
        <is>
          <t xml:space="preserve">CONCLUIDO	</t>
        </is>
      </c>
      <c r="D567" t="n">
        <v>8.2624</v>
      </c>
      <c r="E567" t="n">
        <v>12.1</v>
      </c>
      <c r="F567" t="n">
        <v>8.83</v>
      </c>
      <c r="G567" t="n">
        <v>105.94</v>
      </c>
      <c r="H567" t="n">
        <v>1.51</v>
      </c>
      <c r="I567" t="n">
        <v>5</v>
      </c>
      <c r="J567" t="n">
        <v>368.25</v>
      </c>
      <c r="K567" t="n">
        <v>61.82</v>
      </c>
      <c r="L567" t="n">
        <v>31.25</v>
      </c>
      <c r="M567" t="n">
        <v>3</v>
      </c>
      <c r="N567" t="n">
        <v>125.18</v>
      </c>
      <c r="O567" t="n">
        <v>45652.02</v>
      </c>
      <c r="P567" t="n">
        <v>136.72</v>
      </c>
      <c r="Q567" t="n">
        <v>446.27</v>
      </c>
      <c r="R567" t="n">
        <v>34.18</v>
      </c>
      <c r="S567" t="n">
        <v>28.73</v>
      </c>
      <c r="T567" t="n">
        <v>2072.25</v>
      </c>
      <c r="U567" t="n">
        <v>0.84</v>
      </c>
      <c r="V567" t="n">
        <v>0.92</v>
      </c>
      <c r="W567" t="n">
        <v>0.09</v>
      </c>
      <c r="X567" t="n">
        <v>0.11</v>
      </c>
      <c r="Y567" t="n">
        <v>1</v>
      </c>
      <c r="Z567" t="n">
        <v>10</v>
      </c>
    </row>
    <row r="568">
      <c r="A568" t="n">
        <v>122</v>
      </c>
      <c r="B568" t="n">
        <v>150</v>
      </c>
      <c r="C568" t="inlineStr">
        <is>
          <t xml:space="preserve">CONCLUIDO	</t>
        </is>
      </c>
      <c r="D568" t="n">
        <v>8.250999999999999</v>
      </c>
      <c r="E568" t="n">
        <v>12.12</v>
      </c>
      <c r="F568" t="n">
        <v>8.84</v>
      </c>
      <c r="G568" t="n">
        <v>106.14</v>
      </c>
      <c r="H568" t="n">
        <v>1.52</v>
      </c>
      <c r="I568" t="n">
        <v>5</v>
      </c>
      <c r="J568" t="n">
        <v>368.94</v>
      </c>
      <c r="K568" t="n">
        <v>61.82</v>
      </c>
      <c r="L568" t="n">
        <v>31.5</v>
      </c>
      <c r="M568" t="n">
        <v>3</v>
      </c>
      <c r="N568" t="n">
        <v>125.62</v>
      </c>
      <c r="O568" t="n">
        <v>45736.8</v>
      </c>
      <c r="P568" t="n">
        <v>136.68</v>
      </c>
      <c r="Q568" t="n">
        <v>446.27</v>
      </c>
      <c r="R568" t="n">
        <v>34.8</v>
      </c>
      <c r="S568" t="n">
        <v>28.73</v>
      </c>
      <c r="T568" t="n">
        <v>2381.36</v>
      </c>
      <c r="U568" t="n">
        <v>0.83</v>
      </c>
      <c r="V568" t="n">
        <v>0.92</v>
      </c>
      <c r="W568" t="n">
        <v>0.09</v>
      </c>
      <c r="X568" t="n">
        <v>0.12</v>
      </c>
      <c r="Y568" t="n">
        <v>1</v>
      </c>
      <c r="Z568" t="n">
        <v>10</v>
      </c>
    </row>
    <row r="569">
      <c r="A569" t="n">
        <v>123</v>
      </c>
      <c r="B569" t="n">
        <v>150</v>
      </c>
      <c r="C569" t="inlineStr">
        <is>
          <t xml:space="preserve">CONCLUIDO	</t>
        </is>
      </c>
      <c r="D569" t="n">
        <v>8.2476</v>
      </c>
      <c r="E569" t="n">
        <v>12.12</v>
      </c>
      <c r="F569" t="n">
        <v>8.85</v>
      </c>
      <c r="G569" t="n">
        <v>106.2</v>
      </c>
      <c r="H569" t="n">
        <v>1.53</v>
      </c>
      <c r="I569" t="n">
        <v>5</v>
      </c>
      <c r="J569" t="n">
        <v>369.63</v>
      </c>
      <c r="K569" t="n">
        <v>61.82</v>
      </c>
      <c r="L569" t="n">
        <v>31.75</v>
      </c>
      <c r="M569" t="n">
        <v>2</v>
      </c>
      <c r="N569" t="n">
        <v>126.06</v>
      </c>
      <c r="O569" t="n">
        <v>45821.85</v>
      </c>
      <c r="P569" t="n">
        <v>136.62</v>
      </c>
      <c r="Q569" t="n">
        <v>446.27</v>
      </c>
      <c r="R569" t="n">
        <v>34.89</v>
      </c>
      <c r="S569" t="n">
        <v>28.73</v>
      </c>
      <c r="T569" t="n">
        <v>2426.15</v>
      </c>
      <c r="U569" t="n">
        <v>0.82</v>
      </c>
      <c r="V569" t="n">
        <v>0.92</v>
      </c>
      <c r="W569" t="n">
        <v>0.09</v>
      </c>
      <c r="X569" t="n">
        <v>0.13</v>
      </c>
      <c r="Y569" t="n">
        <v>1</v>
      </c>
      <c r="Z569" t="n">
        <v>10</v>
      </c>
    </row>
    <row r="570">
      <c r="A570" t="n">
        <v>124</v>
      </c>
      <c r="B570" t="n">
        <v>150</v>
      </c>
      <c r="C570" t="inlineStr">
        <is>
          <t xml:space="preserve">CONCLUIDO	</t>
        </is>
      </c>
      <c r="D570" t="n">
        <v>8.2486</v>
      </c>
      <c r="E570" t="n">
        <v>12.12</v>
      </c>
      <c r="F570" t="n">
        <v>8.85</v>
      </c>
      <c r="G570" t="n">
        <v>106.18</v>
      </c>
      <c r="H570" t="n">
        <v>1.54</v>
      </c>
      <c r="I570" t="n">
        <v>5</v>
      </c>
      <c r="J570" t="n">
        <v>370.32</v>
      </c>
      <c r="K570" t="n">
        <v>61.82</v>
      </c>
      <c r="L570" t="n">
        <v>32</v>
      </c>
      <c r="M570" t="n">
        <v>2</v>
      </c>
      <c r="N570" t="n">
        <v>126.5</v>
      </c>
      <c r="O570" t="n">
        <v>45907.3</v>
      </c>
      <c r="P570" t="n">
        <v>136.26</v>
      </c>
      <c r="Q570" t="n">
        <v>446.27</v>
      </c>
      <c r="R570" t="n">
        <v>34.79</v>
      </c>
      <c r="S570" t="n">
        <v>28.73</v>
      </c>
      <c r="T570" t="n">
        <v>2375.6</v>
      </c>
      <c r="U570" t="n">
        <v>0.83</v>
      </c>
      <c r="V570" t="n">
        <v>0.92</v>
      </c>
      <c r="W570" t="n">
        <v>0.09</v>
      </c>
      <c r="X570" t="n">
        <v>0.13</v>
      </c>
      <c r="Y570" t="n">
        <v>1</v>
      </c>
      <c r="Z570" t="n">
        <v>10</v>
      </c>
    </row>
    <row r="571">
      <c r="A571" t="n">
        <v>125</v>
      </c>
      <c r="B571" t="n">
        <v>150</v>
      </c>
      <c r="C571" t="inlineStr">
        <is>
          <t xml:space="preserve">CONCLUIDO	</t>
        </is>
      </c>
      <c r="D571" t="n">
        <v>8.2537</v>
      </c>
      <c r="E571" t="n">
        <v>12.12</v>
      </c>
      <c r="F571" t="n">
        <v>8.84</v>
      </c>
      <c r="G571" t="n">
        <v>106.09</v>
      </c>
      <c r="H571" t="n">
        <v>1.55</v>
      </c>
      <c r="I571" t="n">
        <v>5</v>
      </c>
      <c r="J571" t="n">
        <v>371.02</v>
      </c>
      <c r="K571" t="n">
        <v>61.82</v>
      </c>
      <c r="L571" t="n">
        <v>32.25</v>
      </c>
      <c r="M571" t="n">
        <v>2</v>
      </c>
      <c r="N571" t="n">
        <v>126.94</v>
      </c>
      <c r="O571" t="n">
        <v>45992.88</v>
      </c>
      <c r="P571" t="n">
        <v>135.82</v>
      </c>
      <c r="Q571" t="n">
        <v>446.27</v>
      </c>
      <c r="R571" t="n">
        <v>34.51</v>
      </c>
      <c r="S571" t="n">
        <v>28.73</v>
      </c>
      <c r="T571" t="n">
        <v>2233.33</v>
      </c>
      <c r="U571" t="n">
        <v>0.83</v>
      </c>
      <c r="V571" t="n">
        <v>0.92</v>
      </c>
      <c r="W571" t="n">
        <v>0.09</v>
      </c>
      <c r="X571" t="n">
        <v>0.12</v>
      </c>
      <c r="Y571" t="n">
        <v>1</v>
      </c>
      <c r="Z571" t="n">
        <v>10</v>
      </c>
    </row>
    <row r="572">
      <c r="A572" t="n">
        <v>126</v>
      </c>
      <c r="B572" t="n">
        <v>150</v>
      </c>
      <c r="C572" t="inlineStr">
        <is>
          <t xml:space="preserve">CONCLUIDO	</t>
        </is>
      </c>
      <c r="D572" t="n">
        <v>8.3202</v>
      </c>
      <c r="E572" t="n">
        <v>12.02</v>
      </c>
      <c r="F572" t="n">
        <v>8.800000000000001</v>
      </c>
      <c r="G572" t="n">
        <v>131.99</v>
      </c>
      <c r="H572" t="n">
        <v>1.56</v>
      </c>
      <c r="I572" t="n">
        <v>4</v>
      </c>
      <c r="J572" t="n">
        <v>371.71</v>
      </c>
      <c r="K572" t="n">
        <v>61.82</v>
      </c>
      <c r="L572" t="n">
        <v>32.5</v>
      </c>
      <c r="M572" t="n">
        <v>1</v>
      </c>
      <c r="N572" t="n">
        <v>127.39</v>
      </c>
      <c r="O572" t="n">
        <v>46078.74</v>
      </c>
      <c r="P572" t="n">
        <v>135.05</v>
      </c>
      <c r="Q572" t="n">
        <v>446.27</v>
      </c>
      <c r="R572" t="n">
        <v>33.15</v>
      </c>
      <c r="S572" t="n">
        <v>28.73</v>
      </c>
      <c r="T572" t="n">
        <v>1558.17</v>
      </c>
      <c r="U572" t="n">
        <v>0.87</v>
      </c>
      <c r="V572" t="n">
        <v>0.93</v>
      </c>
      <c r="W572" t="n">
        <v>0.09</v>
      </c>
      <c r="X572" t="n">
        <v>0.08</v>
      </c>
      <c r="Y572" t="n">
        <v>1</v>
      </c>
      <c r="Z572" t="n">
        <v>10</v>
      </c>
    </row>
    <row r="573">
      <c r="A573" t="n">
        <v>127</v>
      </c>
      <c r="B573" t="n">
        <v>150</v>
      </c>
      <c r="C573" t="inlineStr">
        <is>
          <t xml:space="preserve">CONCLUIDO	</t>
        </is>
      </c>
      <c r="D573" t="n">
        <v>8.3208</v>
      </c>
      <c r="E573" t="n">
        <v>12.02</v>
      </c>
      <c r="F573" t="n">
        <v>8.800000000000001</v>
      </c>
      <c r="G573" t="n">
        <v>131.98</v>
      </c>
      <c r="H573" t="n">
        <v>1.57</v>
      </c>
      <c r="I573" t="n">
        <v>4</v>
      </c>
      <c r="J573" t="n">
        <v>372.41</v>
      </c>
      <c r="K573" t="n">
        <v>61.82</v>
      </c>
      <c r="L573" t="n">
        <v>32.75</v>
      </c>
      <c r="M573" t="n">
        <v>0</v>
      </c>
      <c r="N573" t="n">
        <v>127.84</v>
      </c>
      <c r="O573" t="n">
        <v>46164.87</v>
      </c>
      <c r="P573" t="n">
        <v>135.54</v>
      </c>
      <c r="Q573" t="n">
        <v>446.27</v>
      </c>
      <c r="R573" t="n">
        <v>33.06</v>
      </c>
      <c r="S573" t="n">
        <v>28.73</v>
      </c>
      <c r="T573" t="n">
        <v>1517.37</v>
      </c>
      <c r="U573" t="n">
        <v>0.87</v>
      </c>
      <c r="V573" t="n">
        <v>0.93</v>
      </c>
      <c r="W573" t="n">
        <v>0.09</v>
      </c>
      <c r="X573" t="n">
        <v>0.08</v>
      </c>
      <c r="Y573" t="n">
        <v>1</v>
      </c>
      <c r="Z573" t="n">
        <v>10</v>
      </c>
    </row>
    <row r="574">
      <c r="A574" t="n">
        <v>0</v>
      </c>
      <c r="B574" t="n">
        <v>10</v>
      </c>
      <c r="C574" t="inlineStr">
        <is>
          <t xml:space="preserve">CONCLUIDO	</t>
        </is>
      </c>
      <c r="D574" t="n">
        <v>8.180300000000001</v>
      </c>
      <c r="E574" t="n">
        <v>12.22</v>
      </c>
      <c r="F574" t="n">
        <v>10.07</v>
      </c>
      <c r="G574" t="n">
        <v>13.13</v>
      </c>
      <c r="H574" t="n">
        <v>0.64</v>
      </c>
      <c r="I574" t="n">
        <v>46</v>
      </c>
      <c r="J574" t="n">
        <v>26.11</v>
      </c>
      <c r="K574" t="n">
        <v>12.1</v>
      </c>
      <c r="L574" t="n">
        <v>1</v>
      </c>
      <c r="M574" t="n">
        <v>0</v>
      </c>
      <c r="N574" t="n">
        <v>3.01</v>
      </c>
      <c r="O574" t="n">
        <v>3454.41</v>
      </c>
      <c r="P574" t="n">
        <v>29.3</v>
      </c>
      <c r="Q574" t="n">
        <v>446.49</v>
      </c>
      <c r="R574" t="n">
        <v>72.59999999999999</v>
      </c>
      <c r="S574" t="n">
        <v>28.73</v>
      </c>
      <c r="T574" t="n">
        <v>21074.58</v>
      </c>
      <c r="U574" t="n">
        <v>0.4</v>
      </c>
      <c r="V574" t="n">
        <v>0.8100000000000001</v>
      </c>
      <c r="W574" t="n">
        <v>0.21</v>
      </c>
      <c r="X574" t="n">
        <v>1.34</v>
      </c>
      <c r="Y574" t="n">
        <v>1</v>
      </c>
      <c r="Z574" t="n">
        <v>10</v>
      </c>
    </row>
    <row r="575">
      <c r="A575" t="n">
        <v>0</v>
      </c>
      <c r="B575" t="n">
        <v>45</v>
      </c>
      <c r="C575" t="inlineStr">
        <is>
          <t xml:space="preserve">CONCLUIDO	</t>
        </is>
      </c>
      <c r="D575" t="n">
        <v>7.1134</v>
      </c>
      <c r="E575" t="n">
        <v>14.06</v>
      </c>
      <c r="F575" t="n">
        <v>10.67</v>
      </c>
      <c r="G575" t="n">
        <v>9.42</v>
      </c>
      <c r="H575" t="n">
        <v>0.18</v>
      </c>
      <c r="I575" t="n">
        <v>68</v>
      </c>
      <c r="J575" t="n">
        <v>98.70999999999999</v>
      </c>
      <c r="K575" t="n">
        <v>39.72</v>
      </c>
      <c r="L575" t="n">
        <v>1</v>
      </c>
      <c r="M575" t="n">
        <v>66</v>
      </c>
      <c r="N575" t="n">
        <v>12.99</v>
      </c>
      <c r="O575" t="n">
        <v>12407.75</v>
      </c>
      <c r="P575" t="n">
        <v>92.47</v>
      </c>
      <c r="Q575" t="n">
        <v>446.36</v>
      </c>
      <c r="R575" t="n">
        <v>94.45</v>
      </c>
      <c r="S575" t="n">
        <v>28.73</v>
      </c>
      <c r="T575" t="n">
        <v>31891.24</v>
      </c>
      <c r="U575" t="n">
        <v>0.3</v>
      </c>
      <c r="V575" t="n">
        <v>0.76</v>
      </c>
      <c r="W575" t="n">
        <v>0.18</v>
      </c>
      <c r="X575" t="n">
        <v>1.95</v>
      </c>
      <c r="Y575" t="n">
        <v>1</v>
      </c>
      <c r="Z575" t="n">
        <v>10</v>
      </c>
    </row>
    <row r="576">
      <c r="A576" t="n">
        <v>1</v>
      </c>
      <c r="B576" t="n">
        <v>45</v>
      </c>
      <c r="C576" t="inlineStr">
        <is>
          <t xml:space="preserve">CONCLUIDO	</t>
        </is>
      </c>
      <c r="D576" t="n">
        <v>7.541</v>
      </c>
      <c r="E576" t="n">
        <v>13.26</v>
      </c>
      <c r="F576" t="n">
        <v>10.2</v>
      </c>
      <c r="G576" t="n">
        <v>11.77</v>
      </c>
      <c r="H576" t="n">
        <v>0.22</v>
      </c>
      <c r="I576" t="n">
        <v>52</v>
      </c>
      <c r="J576" t="n">
        <v>99.02</v>
      </c>
      <c r="K576" t="n">
        <v>39.72</v>
      </c>
      <c r="L576" t="n">
        <v>1.25</v>
      </c>
      <c r="M576" t="n">
        <v>50</v>
      </c>
      <c r="N576" t="n">
        <v>13.05</v>
      </c>
      <c r="O576" t="n">
        <v>12446.14</v>
      </c>
      <c r="P576" t="n">
        <v>87.34</v>
      </c>
      <c r="Q576" t="n">
        <v>446.32</v>
      </c>
      <c r="R576" t="n">
        <v>79.03</v>
      </c>
      <c r="S576" t="n">
        <v>28.73</v>
      </c>
      <c r="T576" t="n">
        <v>24257.81</v>
      </c>
      <c r="U576" t="n">
        <v>0.36</v>
      </c>
      <c r="V576" t="n">
        <v>0.8</v>
      </c>
      <c r="W576" t="n">
        <v>0.17</v>
      </c>
      <c r="X576" t="n">
        <v>1.48</v>
      </c>
      <c r="Y576" t="n">
        <v>1</v>
      </c>
      <c r="Z576" t="n">
        <v>10</v>
      </c>
    </row>
    <row r="577">
      <c r="A577" t="n">
        <v>2</v>
      </c>
      <c r="B577" t="n">
        <v>45</v>
      </c>
      <c r="C577" t="inlineStr">
        <is>
          <t xml:space="preserve">CONCLUIDO	</t>
        </is>
      </c>
      <c r="D577" t="n">
        <v>7.88</v>
      </c>
      <c r="E577" t="n">
        <v>12.69</v>
      </c>
      <c r="F577" t="n">
        <v>9.859999999999999</v>
      </c>
      <c r="G577" t="n">
        <v>14.43</v>
      </c>
      <c r="H577" t="n">
        <v>0.27</v>
      </c>
      <c r="I577" t="n">
        <v>41</v>
      </c>
      <c r="J577" t="n">
        <v>99.33</v>
      </c>
      <c r="K577" t="n">
        <v>39.72</v>
      </c>
      <c r="L577" t="n">
        <v>1.5</v>
      </c>
      <c r="M577" t="n">
        <v>39</v>
      </c>
      <c r="N577" t="n">
        <v>13.11</v>
      </c>
      <c r="O577" t="n">
        <v>12484.55</v>
      </c>
      <c r="P577" t="n">
        <v>83.40000000000001</v>
      </c>
      <c r="Q577" t="n">
        <v>446.27</v>
      </c>
      <c r="R577" t="n">
        <v>67.73999999999999</v>
      </c>
      <c r="S577" t="n">
        <v>28.73</v>
      </c>
      <c r="T577" t="n">
        <v>18668.79</v>
      </c>
      <c r="U577" t="n">
        <v>0.42</v>
      </c>
      <c r="V577" t="n">
        <v>0.83</v>
      </c>
      <c r="W577" t="n">
        <v>0.15</v>
      </c>
      <c r="X577" t="n">
        <v>1.14</v>
      </c>
      <c r="Y577" t="n">
        <v>1</v>
      </c>
      <c r="Z577" t="n">
        <v>10</v>
      </c>
    </row>
    <row r="578">
      <c r="A578" t="n">
        <v>3</v>
      </c>
      <c r="B578" t="n">
        <v>45</v>
      </c>
      <c r="C578" t="inlineStr">
        <is>
          <t xml:space="preserve">CONCLUIDO	</t>
        </is>
      </c>
      <c r="D578" t="n">
        <v>8.105600000000001</v>
      </c>
      <c r="E578" t="n">
        <v>12.34</v>
      </c>
      <c r="F578" t="n">
        <v>9.65</v>
      </c>
      <c r="G578" t="n">
        <v>17.03</v>
      </c>
      <c r="H578" t="n">
        <v>0.31</v>
      </c>
      <c r="I578" t="n">
        <v>34</v>
      </c>
      <c r="J578" t="n">
        <v>99.64</v>
      </c>
      <c r="K578" t="n">
        <v>39.72</v>
      </c>
      <c r="L578" t="n">
        <v>1.75</v>
      </c>
      <c r="M578" t="n">
        <v>32</v>
      </c>
      <c r="N578" t="n">
        <v>13.18</v>
      </c>
      <c r="O578" t="n">
        <v>12522.99</v>
      </c>
      <c r="P578" t="n">
        <v>80.43000000000001</v>
      </c>
      <c r="Q578" t="n">
        <v>446.29</v>
      </c>
      <c r="R578" t="n">
        <v>60.9</v>
      </c>
      <c r="S578" t="n">
        <v>28.73</v>
      </c>
      <c r="T578" t="n">
        <v>15286.47</v>
      </c>
      <c r="U578" t="n">
        <v>0.47</v>
      </c>
      <c r="V578" t="n">
        <v>0.84</v>
      </c>
      <c r="W578" t="n">
        <v>0.13</v>
      </c>
      <c r="X578" t="n">
        <v>0.93</v>
      </c>
      <c r="Y578" t="n">
        <v>1</v>
      </c>
      <c r="Z578" t="n">
        <v>10</v>
      </c>
    </row>
    <row r="579">
      <c r="A579" t="n">
        <v>4</v>
      </c>
      <c r="B579" t="n">
        <v>45</v>
      </c>
      <c r="C579" t="inlineStr">
        <is>
          <t xml:space="preserve">CONCLUIDO	</t>
        </is>
      </c>
      <c r="D579" t="n">
        <v>8.294</v>
      </c>
      <c r="E579" t="n">
        <v>12.06</v>
      </c>
      <c r="F579" t="n">
        <v>9.470000000000001</v>
      </c>
      <c r="G579" t="n">
        <v>19.6</v>
      </c>
      <c r="H579" t="n">
        <v>0.35</v>
      </c>
      <c r="I579" t="n">
        <v>29</v>
      </c>
      <c r="J579" t="n">
        <v>99.95</v>
      </c>
      <c r="K579" t="n">
        <v>39.72</v>
      </c>
      <c r="L579" t="n">
        <v>2</v>
      </c>
      <c r="M579" t="n">
        <v>27</v>
      </c>
      <c r="N579" t="n">
        <v>13.24</v>
      </c>
      <c r="O579" t="n">
        <v>12561.45</v>
      </c>
      <c r="P579" t="n">
        <v>78.04000000000001</v>
      </c>
      <c r="Q579" t="n">
        <v>446.33</v>
      </c>
      <c r="R579" t="n">
        <v>54.93</v>
      </c>
      <c r="S579" t="n">
        <v>28.73</v>
      </c>
      <c r="T579" t="n">
        <v>12323.61</v>
      </c>
      <c r="U579" t="n">
        <v>0.52</v>
      </c>
      <c r="V579" t="n">
        <v>0.86</v>
      </c>
      <c r="W579" t="n">
        <v>0.13</v>
      </c>
      <c r="X579" t="n">
        <v>0.75</v>
      </c>
      <c r="Y579" t="n">
        <v>1</v>
      </c>
      <c r="Z579" t="n">
        <v>10</v>
      </c>
    </row>
    <row r="580">
      <c r="A580" t="n">
        <v>5</v>
      </c>
      <c r="B580" t="n">
        <v>45</v>
      </c>
      <c r="C580" t="inlineStr">
        <is>
          <t xml:space="preserve">CONCLUIDO	</t>
        </is>
      </c>
      <c r="D580" t="n">
        <v>8.2951</v>
      </c>
      <c r="E580" t="n">
        <v>12.06</v>
      </c>
      <c r="F580" t="n">
        <v>9.529999999999999</v>
      </c>
      <c r="G580" t="n">
        <v>22</v>
      </c>
      <c r="H580" t="n">
        <v>0.39</v>
      </c>
      <c r="I580" t="n">
        <v>26</v>
      </c>
      <c r="J580" t="n">
        <v>100.27</v>
      </c>
      <c r="K580" t="n">
        <v>39.72</v>
      </c>
      <c r="L580" t="n">
        <v>2.25</v>
      </c>
      <c r="M580" t="n">
        <v>24</v>
      </c>
      <c r="N580" t="n">
        <v>13.3</v>
      </c>
      <c r="O580" t="n">
        <v>12599.94</v>
      </c>
      <c r="P580" t="n">
        <v>77.56999999999999</v>
      </c>
      <c r="Q580" t="n">
        <v>446.27</v>
      </c>
      <c r="R580" t="n">
        <v>58</v>
      </c>
      <c r="S580" t="n">
        <v>28.73</v>
      </c>
      <c r="T580" t="n">
        <v>13876.38</v>
      </c>
      <c r="U580" t="n">
        <v>0.5</v>
      </c>
      <c r="V580" t="n">
        <v>0.85</v>
      </c>
      <c r="W580" t="n">
        <v>0.11</v>
      </c>
      <c r="X580" t="n">
        <v>0.8100000000000001</v>
      </c>
      <c r="Y580" t="n">
        <v>1</v>
      </c>
      <c r="Z580" t="n">
        <v>10</v>
      </c>
    </row>
    <row r="581">
      <c r="A581" t="n">
        <v>6</v>
      </c>
      <c r="B581" t="n">
        <v>45</v>
      </c>
      <c r="C581" t="inlineStr">
        <is>
          <t xml:space="preserve">CONCLUIDO	</t>
        </is>
      </c>
      <c r="D581" t="n">
        <v>8.4521</v>
      </c>
      <c r="E581" t="n">
        <v>11.83</v>
      </c>
      <c r="F581" t="n">
        <v>9.369999999999999</v>
      </c>
      <c r="G581" t="n">
        <v>24.44</v>
      </c>
      <c r="H581" t="n">
        <v>0.44</v>
      </c>
      <c r="I581" t="n">
        <v>23</v>
      </c>
      <c r="J581" t="n">
        <v>100.58</v>
      </c>
      <c r="K581" t="n">
        <v>39.72</v>
      </c>
      <c r="L581" t="n">
        <v>2.5</v>
      </c>
      <c r="M581" t="n">
        <v>21</v>
      </c>
      <c r="N581" t="n">
        <v>13.36</v>
      </c>
      <c r="O581" t="n">
        <v>12638.45</v>
      </c>
      <c r="P581" t="n">
        <v>75.23999999999999</v>
      </c>
      <c r="Q581" t="n">
        <v>446.27</v>
      </c>
      <c r="R581" t="n">
        <v>51.89</v>
      </c>
      <c r="S581" t="n">
        <v>28.73</v>
      </c>
      <c r="T581" t="n">
        <v>10835.22</v>
      </c>
      <c r="U581" t="n">
        <v>0.55</v>
      </c>
      <c r="V581" t="n">
        <v>0.87</v>
      </c>
      <c r="W581" t="n">
        <v>0.12</v>
      </c>
      <c r="X581" t="n">
        <v>0.65</v>
      </c>
      <c r="Y581" t="n">
        <v>1</v>
      </c>
      <c r="Z581" t="n">
        <v>10</v>
      </c>
    </row>
    <row r="582">
      <c r="A582" t="n">
        <v>7</v>
      </c>
      <c r="B582" t="n">
        <v>45</v>
      </c>
      <c r="C582" t="inlineStr">
        <is>
          <t xml:space="preserve">CONCLUIDO	</t>
        </is>
      </c>
      <c r="D582" t="n">
        <v>8.5334</v>
      </c>
      <c r="E582" t="n">
        <v>11.72</v>
      </c>
      <c r="F582" t="n">
        <v>9.300000000000001</v>
      </c>
      <c r="G582" t="n">
        <v>26.57</v>
      </c>
      <c r="H582" t="n">
        <v>0.48</v>
      </c>
      <c r="I582" t="n">
        <v>21</v>
      </c>
      <c r="J582" t="n">
        <v>100.89</v>
      </c>
      <c r="K582" t="n">
        <v>39.72</v>
      </c>
      <c r="L582" t="n">
        <v>2.75</v>
      </c>
      <c r="M582" t="n">
        <v>19</v>
      </c>
      <c r="N582" t="n">
        <v>13.42</v>
      </c>
      <c r="O582" t="n">
        <v>12676.98</v>
      </c>
      <c r="P582" t="n">
        <v>73.34999999999999</v>
      </c>
      <c r="Q582" t="n">
        <v>446.36</v>
      </c>
      <c r="R582" t="n">
        <v>49.49</v>
      </c>
      <c r="S582" t="n">
        <v>28.73</v>
      </c>
      <c r="T582" t="n">
        <v>9643.290000000001</v>
      </c>
      <c r="U582" t="n">
        <v>0.58</v>
      </c>
      <c r="V582" t="n">
        <v>0.88</v>
      </c>
      <c r="W582" t="n">
        <v>0.11</v>
      </c>
      <c r="X582" t="n">
        <v>0.58</v>
      </c>
      <c r="Y582" t="n">
        <v>1</v>
      </c>
      <c r="Z582" t="n">
        <v>10</v>
      </c>
    </row>
    <row r="583">
      <c r="A583" t="n">
        <v>8</v>
      </c>
      <c r="B583" t="n">
        <v>45</v>
      </c>
      <c r="C583" t="inlineStr">
        <is>
          <t xml:space="preserve">CONCLUIDO	</t>
        </is>
      </c>
      <c r="D583" t="n">
        <v>8.6059</v>
      </c>
      <c r="E583" t="n">
        <v>11.62</v>
      </c>
      <c r="F583" t="n">
        <v>9.24</v>
      </c>
      <c r="G583" t="n">
        <v>29.18</v>
      </c>
      <c r="H583" t="n">
        <v>0.52</v>
      </c>
      <c r="I583" t="n">
        <v>19</v>
      </c>
      <c r="J583" t="n">
        <v>101.2</v>
      </c>
      <c r="K583" t="n">
        <v>39.72</v>
      </c>
      <c r="L583" t="n">
        <v>3</v>
      </c>
      <c r="M583" t="n">
        <v>17</v>
      </c>
      <c r="N583" t="n">
        <v>13.49</v>
      </c>
      <c r="O583" t="n">
        <v>12715.54</v>
      </c>
      <c r="P583" t="n">
        <v>71.59999999999999</v>
      </c>
      <c r="Q583" t="n">
        <v>446.27</v>
      </c>
      <c r="R583" t="n">
        <v>47.7</v>
      </c>
      <c r="S583" t="n">
        <v>28.73</v>
      </c>
      <c r="T583" t="n">
        <v>8758.559999999999</v>
      </c>
      <c r="U583" t="n">
        <v>0.6</v>
      </c>
      <c r="V583" t="n">
        <v>0.88</v>
      </c>
      <c r="W583" t="n">
        <v>0.11</v>
      </c>
      <c r="X583" t="n">
        <v>0.52</v>
      </c>
      <c r="Y583" t="n">
        <v>1</v>
      </c>
      <c r="Z583" t="n">
        <v>10</v>
      </c>
    </row>
    <row r="584">
      <c r="A584" t="n">
        <v>9</v>
      </c>
      <c r="B584" t="n">
        <v>45</v>
      </c>
      <c r="C584" t="inlineStr">
        <is>
          <t xml:space="preserve">CONCLUIDO	</t>
        </is>
      </c>
      <c r="D584" t="n">
        <v>8.6814</v>
      </c>
      <c r="E584" t="n">
        <v>11.52</v>
      </c>
      <c r="F584" t="n">
        <v>9.18</v>
      </c>
      <c r="G584" t="n">
        <v>32.4</v>
      </c>
      <c r="H584" t="n">
        <v>0.5600000000000001</v>
      </c>
      <c r="I584" t="n">
        <v>17</v>
      </c>
      <c r="J584" t="n">
        <v>101.52</v>
      </c>
      <c r="K584" t="n">
        <v>39.72</v>
      </c>
      <c r="L584" t="n">
        <v>3.25</v>
      </c>
      <c r="M584" t="n">
        <v>15</v>
      </c>
      <c r="N584" t="n">
        <v>13.55</v>
      </c>
      <c r="O584" t="n">
        <v>12754.13</v>
      </c>
      <c r="P584" t="n">
        <v>69.91</v>
      </c>
      <c r="Q584" t="n">
        <v>446.27</v>
      </c>
      <c r="R584" t="n">
        <v>45.59</v>
      </c>
      <c r="S584" t="n">
        <v>28.73</v>
      </c>
      <c r="T584" t="n">
        <v>7716.49</v>
      </c>
      <c r="U584" t="n">
        <v>0.63</v>
      </c>
      <c r="V584" t="n">
        <v>0.89</v>
      </c>
      <c r="W584" t="n">
        <v>0.11</v>
      </c>
      <c r="X584" t="n">
        <v>0.46</v>
      </c>
      <c r="Y584" t="n">
        <v>1</v>
      </c>
      <c r="Z584" t="n">
        <v>10</v>
      </c>
    </row>
    <row r="585">
      <c r="A585" t="n">
        <v>10</v>
      </c>
      <c r="B585" t="n">
        <v>45</v>
      </c>
      <c r="C585" t="inlineStr">
        <is>
          <t xml:space="preserve">CONCLUIDO	</t>
        </is>
      </c>
      <c r="D585" t="n">
        <v>8.7662</v>
      </c>
      <c r="E585" t="n">
        <v>11.41</v>
      </c>
      <c r="F585" t="n">
        <v>9.109999999999999</v>
      </c>
      <c r="G585" t="n">
        <v>36.44</v>
      </c>
      <c r="H585" t="n">
        <v>0.6</v>
      </c>
      <c r="I585" t="n">
        <v>15</v>
      </c>
      <c r="J585" t="n">
        <v>101.83</v>
      </c>
      <c r="K585" t="n">
        <v>39.72</v>
      </c>
      <c r="L585" t="n">
        <v>3.5</v>
      </c>
      <c r="M585" t="n">
        <v>13</v>
      </c>
      <c r="N585" t="n">
        <v>13.61</v>
      </c>
      <c r="O585" t="n">
        <v>12792.74</v>
      </c>
      <c r="P585" t="n">
        <v>68.37</v>
      </c>
      <c r="Q585" t="n">
        <v>446.3</v>
      </c>
      <c r="R585" t="n">
        <v>43.33</v>
      </c>
      <c r="S585" t="n">
        <v>28.73</v>
      </c>
      <c r="T585" t="n">
        <v>6597.2</v>
      </c>
      <c r="U585" t="n">
        <v>0.66</v>
      </c>
      <c r="V585" t="n">
        <v>0.89</v>
      </c>
      <c r="W585" t="n">
        <v>0.1</v>
      </c>
      <c r="X585" t="n">
        <v>0.39</v>
      </c>
      <c r="Y585" t="n">
        <v>1</v>
      </c>
      <c r="Z585" t="n">
        <v>10</v>
      </c>
    </row>
    <row r="586">
      <c r="A586" t="n">
        <v>11</v>
      </c>
      <c r="B586" t="n">
        <v>45</v>
      </c>
      <c r="C586" t="inlineStr">
        <is>
          <t xml:space="preserve">CONCLUIDO	</t>
        </is>
      </c>
      <c r="D586" t="n">
        <v>8.870100000000001</v>
      </c>
      <c r="E586" t="n">
        <v>11.27</v>
      </c>
      <c r="F586" t="n">
        <v>9</v>
      </c>
      <c r="G586" t="n">
        <v>38.56</v>
      </c>
      <c r="H586" t="n">
        <v>0.65</v>
      </c>
      <c r="I586" t="n">
        <v>14</v>
      </c>
      <c r="J586" t="n">
        <v>102.14</v>
      </c>
      <c r="K586" t="n">
        <v>39.72</v>
      </c>
      <c r="L586" t="n">
        <v>3.75</v>
      </c>
      <c r="M586" t="n">
        <v>12</v>
      </c>
      <c r="N586" t="n">
        <v>13.68</v>
      </c>
      <c r="O586" t="n">
        <v>12831.37</v>
      </c>
      <c r="P586" t="n">
        <v>66.42</v>
      </c>
      <c r="Q586" t="n">
        <v>446.28</v>
      </c>
      <c r="R586" t="n">
        <v>39.42</v>
      </c>
      <c r="S586" t="n">
        <v>28.73</v>
      </c>
      <c r="T586" t="n">
        <v>4643.01</v>
      </c>
      <c r="U586" t="n">
        <v>0.73</v>
      </c>
      <c r="V586" t="n">
        <v>0.91</v>
      </c>
      <c r="W586" t="n">
        <v>0.1</v>
      </c>
      <c r="X586" t="n">
        <v>0.28</v>
      </c>
      <c r="Y586" t="n">
        <v>1</v>
      </c>
      <c r="Z586" t="n">
        <v>10</v>
      </c>
    </row>
    <row r="587">
      <c r="A587" t="n">
        <v>12</v>
      </c>
      <c r="B587" t="n">
        <v>45</v>
      </c>
      <c r="C587" t="inlineStr">
        <is>
          <t xml:space="preserve">CONCLUIDO	</t>
        </is>
      </c>
      <c r="D587" t="n">
        <v>8.815799999999999</v>
      </c>
      <c r="E587" t="n">
        <v>11.34</v>
      </c>
      <c r="F587" t="n">
        <v>9.09</v>
      </c>
      <c r="G587" t="n">
        <v>41.94</v>
      </c>
      <c r="H587" t="n">
        <v>0.6899999999999999</v>
      </c>
      <c r="I587" t="n">
        <v>13</v>
      </c>
      <c r="J587" t="n">
        <v>102.45</v>
      </c>
      <c r="K587" t="n">
        <v>39.72</v>
      </c>
      <c r="L587" t="n">
        <v>4</v>
      </c>
      <c r="M587" t="n">
        <v>11</v>
      </c>
      <c r="N587" t="n">
        <v>13.74</v>
      </c>
      <c r="O587" t="n">
        <v>12870.03</v>
      </c>
      <c r="P587" t="n">
        <v>65.78</v>
      </c>
      <c r="Q587" t="n">
        <v>446.27</v>
      </c>
      <c r="R587" t="n">
        <v>42.7</v>
      </c>
      <c r="S587" t="n">
        <v>28.73</v>
      </c>
      <c r="T587" t="n">
        <v>6289.7</v>
      </c>
      <c r="U587" t="n">
        <v>0.67</v>
      </c>
      <c r="V587" t="n">
        <v>0.9</v>
      </c>
      <c r="W587" t="n">
        <v>0.1</v>
      </c>
      <c r="X587" t="n">
        <v>0.37</v>
      </c>
      <c r="Y587" t="n">
        <v>1</v>
      </c>
      <c r="Z587" t="n">
        <v>10</v>
      </c>
    </row>
    <row r="588">
      <c r="A588" t="n">
        <v>13</v>
      </c>
      <c r="B588" t="n">
        <v>45</v>
      </c>
      <c r="C588" t="inlineStr">
        <is>
          <t xml:space="preserve">CONCLUIDO	</t>
        </is>
      </c>
      <c r="D588" t="n">
        <v>8.875999999999999</v>
      </c>
      <c r="E588" t="n">
        <v>11.27</v>
      </c>
      <c r="F588" t="n">
        <v>9.029999999999999</v>
      </c>
      <c r="G588" t="n">
        <v>45.16</v>
      </c>
      <c r="H588" t="n">
        <v>0.73</v>
      </c>
      <c r="I588" t="n">
        <v>12</v>
      </c>
      <c r="J588" t="n">
        <v>102.77</v>
      </c>
      <c r="K588" t="n">
        <v>39.72</v>
      </c>
      <c r="L588" t="n">
        <v>4.25</v>
      </c>
      <c r="M588" t="n">
        <v>8</v>
      </c>
      <c r="N588" t="n">
        <v>13.8</v>
      </c>
      <c r="O588" t="n">
        <v>12908.71</v>
      </c>
      <c r="P588" t="n">
        <v>64.23999999999999</v>
      </c>
      <c r="Q588" t="n">
        <v>446.28</v>
      </c>
      <c r="R588" t="n">
        <v>40.64</v>
      </c>
      <c r="S588" t="n">
        <v>28.73</v>
      </c>
      <c r="T588" t="n">
        <v>5265.48</v>
      </c>
      <c r="U588" t="n">
        <v>0.71</v>
      </c>
      <c r="V588" t="n">
        <v>0.9</v>
      </c>
      <c r="W588" t="n">
        <v>0.1</v>
      </c>
      <c r="X588" t="n">
        <v>0.31</v>
      </c>
      <c r="Y588" t="n">
        <v>1</v>
      </c>
      <c r="Z588" t="n">
        <v>10</v>
      </c>
    </row>
    <row r="589">
      <c r="A589" t="n">
        <v>14</v>
      </c>
      <c r="B589" t="n">
        <v>45</v>
      </c>
      <c r="C589" t="inlineStr">
        <is>
          <t xml:space="preserve">CONCLUIDO	</t>
        </is>
      </c>
      <c r="D589" t="n">
        <v>8.8668</v>
      </c>
      <c r="E589" t="n">
        <v>11.28</v>
      </c>
      <c r="F589" t="n">
        <v>9.039999999999999</v>
      </c>
      <c r="G589" t="n">
        <v>45.22</v>
      </c>
      <c r="H589" t="n">
        <v>0.77</v>
      </c>
      <c r="I589" t="n">
        <v>12</v>
      </c>
      <c r="J589" t="n">
        <v>103.08</v>
      </c>
      <c r="K589" t="n">
        <v>39.72</v>
      </c>
      <c r="L589" t="n">
        <v>4.5</v>
      </c>
      <c r="M589" t="n">
        <v>5</v>
      </c>
      <c r="N589" t="n">
        <v>13.87</v>
      </c>
      <c r="O589" t="n">
        <v>12947.42</v>
      </c>
      <c r="P589" t="n">
        <v>63.87</v>
      </c>
      <c r="Q589" t="n">
        <v>446.27</v>
      </c>
      <c r="R589" t="n">
        <v>40.95</v>
      </c>
      <c r="S589" t="n">
        <v>28.73</v>
      </c>
      <c r="T589" t="n">
        <v>5419.6</v>
      </c>
      <c r="U589" t="n">
        <v>0.7</v>
      </c>
      <c r="V589" t="n">
        <v>0.9</v>
      </c>
      <c r="W589" t="n">
        <v>0.11</v>
      </c>
      <c r="X589" t="n">
        <v>0.32</v>
      </c>
      <c r="Y589" t="n">
        <v>1</v>
      </c>
      <c r="Z589" t="n">
        <v>10</v>
      </c>
    </row>
    <row r="590">
      <c r="A590" t="n">
        <v>15</v>
      </c>
      <c r="B590" t="n">
        <v>45</v>
      </c>
      <c r="C590" t="inlineStr">
        <is>
          <t xml:space="preserve">CONCLUIDO	</t>
        </is>
      </c>
      <c r="D590" t="n">
        <v>8.8607</v>
      </c>
      <c r="E590" t="n">
        <v>11.29</v>
      </c>
      <c r="F590" t="n">
        <v>9.050000000000001</v>
      </c>
      <c r="G590" t="n">
        <v>45.26</v>
      </c>
      <c r="H590" t="n">
        <v>0.8100000000000001</v>
      </c>
      <c r="I590" t="n">
        <v>12</v>
      </c>
      <c r="J590" t="n">
        <v>103.4</v>
      </c>
      <c r="K590" t="n">
        <v>39.72</v>
      </c>
      <c r="L590" t="n">
        <v>4.75</v>
      </c>
      <c r="M590" t="n">
        <v>3</v>
      </c>
      <c r="N590" t="n">
        <v>13.93</v>
      </c>
      <c r="O590" t="n">
        <v>12986.15</v>
      </c>
      <c r="P590" t="n">
        <v>63.53</v>
      </c>
      <c r="Q590" t="n">
        <v>446.27</v>
      </c>
      <c r="R590" t="n">
        <v>41.23</v>
      </c>
      <c r="S590" t="n">
        <v>28.73</v>
      </c>
      <c r="T590" t="n">
        <v>5559.79</v>
      </c>
      <c r="U590" t="n">
        <v>0.7</v>
      </c>
      <c r="V590" t="n">
        <v>0.9</v>
      </c>
      <c r="W590" t="n">
        <v>0.11</v>
      </c>
      <c r="X590" t="n">
        <v>0.33</v>
      </c>
      <c r="Y590" t="n">
        <v>1</v>
      </c>
      <c r="Z590" t="n">
        <v>10</v>
      </c>
    </row>
    <row r="591">
      <c r="A591" t="n">
        <v>16</v>
      </c>
      <c r="B591" t="n">
        <v>45</v>
      </c>
      <c r="C591" t="inlineStr">
        <is>
          <t xml:space="preserve">CONCLUIDO	</t>
        </is>
      </c>
      <c r="D591" t="n">
        <v>8.9038</v>
      </c>
      <c r="E591" t="n">
        <v>11.23</v>
      </c>
      <c r="F591" t="n">
        <v>9.02</v>
      </c>
      <c r="G591" t="n">
        <v>49.18</v>
      </c>
      <c r="H591" t="n">
        <v>0.85</v>
      </c>
      <c r="I591" t="n">
        <v>11</v>
      </c>
      <c r="J591" t="n">
        <v>103.71</v>
      </c>
      <c r="K591" t="n">
        <v>39.72</v>
      </c>
      <c r="L591" t="n">
        <v>5</v>
      </c>
      <c r="M591" t="n">
        <v>0</v>
      </c>
      <c r="N591" t="n">
        <v>14</v>
      </c>
      <c r="O591" t="n">
        <v>13024.91</v>
      </c>
      <c r="P591" t="n">
        <v>63.16</v>
      </c>
      <c r="Q591" t="n">
        <v>446.28</v>
      </c>
      <c r="R591" t="n">
        <v>39.92</v>
      </c>
      <c r="S591" t="n">
        <v>28.73</v>
      </c>
      <c r="T591" t="n">
        <v>4911.82</v>
      </c>
      <c r="U591" t="n">
        <v>0.72</v>
      </c>
      <c r="V591" t="n">
        <v>0.9</v>
      </c>
      <c r="W591" t="n">
        <v>0.11</v>
      </c>
      <c r="X591" t="n">
        <v>0.3</v>
      </c>
      <c r="Y591" t="n">
        <v>1</v>
      </c>
      <c r="Z591" t="n">
        <v>10</v>
      </c>
    </row>
    <row r="592">
      <c r="A592" t="n">
        <v>0</v>
      </c>
      <c r="B592" t="n">
        <v>105</v>
      </c>
      <c r="C592" t="inlineStr">
        <is>
          <t xml:space="preserve">CONCLUIDO	</t>
        </is>
      </c>
      <c r="D592" t="n">
        <v>4.8825</v>
      </c>
      <c r="E592" t="n">
        <v>20.48</v>
      </c>
      <c r="F592" t="n">
        <v>12.6</v>
      </c>
      <c r="G592" t="n">
        <v>5.77</v>
      </c>
      <c r="H592" t="n">
        <v>0.09</v>
      </c>
      <c r="I592" t="n">
        <v>131</v>
      </c>
      <c r="J592" t="n">
        <v>204</v>
      </c>
      <c r="K592" t="n">
        <v>55.27</v>
      </c>
      <c r="L592" t="n">
        <v>1</v>
      </c>
      <c r="M592" t="n">
        <v>129</v>
      </c>
      <c r="N592" t="n">
        <v>42.72</v>
      </c>
      <c r="O592" t="n">
        <v>25393.6</v>
      </c>
      <c r="P592" t="n">
        <v>179.64</v>
      </c>
      <c r="Q592" t="n">
        <v>446.41</v>
      </c>
      <c r="R592" t="n">
        <v>157.9</v>
      </c>
      <c r="S592" t="n">
        <v>28.73</v>
      </c>
      <c r="T592" t="n">
        <v>63300.94</v>
      </c>
      <c r="U592" t="n">
        <v>0.18</v>
      </c>
      <c r="V592" t="n">
        <v>0.65</v>
      </c>
      <c r="W592" t="n">
        <v>0.29</v>
      </c>
      <c r="X592" t="n">
        <v>3.88</v>
      </c>
      <c r="Y592" t="n">
        <v>1</v>
      </c>
      <c r="Z592" t="n">
        <v>10</v>
      </c>
    </row>
    <row r="593">
      <c r="A593" t="n">
        <v>1</v>
      </c>
      <c r="B593" t="n">
        <v>105</v>
      </c>
      <c r="C593" t="inlineStr">
        <is>
          <t xml:space="preserve">CONCLUIDO	</t>
        </is>
      </c>
      <c r="D593" t="n">
        <v>5.5598</v>
      </c>
      <c r="E593" t="n">
        <v>17.99</v>
      </c>
      <c r="F593" t="n">
        <v>11.53</v>
      </c>
      <c r="G593" t="n">
        <v>7.21</v>
      </c>
      <c r="H593" t="n">
        <v>0.11</v>
      </c>
      <c r="I593" t="n">
        <v>96</v>
      </c>
      <c r="J593" t="n">
        <v>204.39</v>
      </c>
      <c r="K593" t="n">
        <v>55.27</v>
      </c>
      <c r="L593" t="n">
        <v>1.25</v>
      </c>
      <c r="M593" t="n">
        <v>94</v>
      </c>
      <c r="N593" t="n">
        <v>42.87</v>
      </c>
      <c r="O593" t="n">
        <v>25442.42</v>
      </c>
      <c r="P593" t="n">
        <v>163.76</v>
      </c>
      <c r="Q593" t="n">
        <v>446.33</v>
      </c>
      <c r="R593" t="n">
        <v>122.33</v>
      </c>
      <c r="S593" t="n">
        <v>28.73</v>
      </c>
      <c r="T593" t="n">
        <v>45689.28</v>
      </c>
      <c r="U593" t="n">
        <v>0.23</v>
      </c>
      <c r="V593" t="n">
        <v>0.71</v>
      </c>
      <c r="W593" t="n">
        <v>0.23</v>
      </c>
      <c r="X593" t="n">
        <v>2.81</v>
      </c>
      <c r="Y593" t="n">
        <v>1</v>
      </c>
      <c r="Z593" t="n">
        <v>10</v>
      </c>
    </row>
    <row r="594">
      <c r="A594" t="n">
        <v>2</v>
      </c>
      <c r="B594" t="n">
        <v>105</v>
      </c>
      <c r="C594" t="inlineStr">
        <is>
          <t xml:space="preserve">CONCLUIDO	</t>
        </is>
      </c>
      <c r="D594" t="n">
        <v>6.0353</v>
      </c>
      <c r="E594" t="n">
        <v>16.57</v>
      </c>
      <c r="F594" t="n">
        <v>10.92</v>
      </c>
      <c r="G594" t="n">
        <v>8.619999999999999</v>
      </c>
      <c r="H594" t="n">
        <v>0.13</v>
      </c>
      <c r="I594" t="n">
        <v>76</v>
      </c>
      <c r="J594" t="n">
        <v>204.79</v>
      </c>
      <c r="K594" t="n">
        <v>55.27</v>
      </c>
      <c r="L594" t="n">
        <v>1.5</v>
      </c>
      <c r="M594" t="n">
        <v>74</v>
      </c>
      <c r="N594" t="n">
        <v>43.02</v>
      </c>
      <c r="O594" t="n">
        <v>25491.3</v>
      </c>
      <c r="P594" t="n">
        <v>154.66</v>
      </c>
      <c r="Q594" t="n">
        <v>446.41</v>
      </c>
      <c r="R594" t="n">
        <v>102.79</v>
      </c>
      <c r="S594" t="n">
        <v>28.73</v>
      </c>
      <c r="T594" t="n">
        <v>36020.03</v>
      </c>
      <c r="U594" t="n">
        <v>0.28</v>
      </c>
      <c r="V594" t="n">
        <v>0.75</v>
      </c>
      <c r="W594" t="n">
        <v>0.2</v>
      </c>
      <c r="X594" t="n">
        <v>2.2</v>
      </c>
      <c r="Y594" t="n">
        <v>1</v>
      </c>
      <c r="Z594" t="n">
        <v>10</v>
      </c>
    </row>
    <row r="595">
      <c r="A595" t="n">
        <v>3</v>
      </c>
      <c r="B595" t="n">
        <v>105</v>
      </c>
      <c r="C595" t="inlineStr">
        <is>
          <t xml:space="preserve">CONCLUIDO	</t>
        </is>
      </c>
      <c r="D595" t="n">
        <v>6.421</v>
      </c>
      <c r="E595" t="n">
        <v>15.57</v>
      </c>
      <c r="F595" t="n">
        <v>10.49</v>
      </c>
      <c r="G595" t="n">
        <v>10.16</v>
      </c>
      <c r="H595" t="n">
        <v>0.15</v>
      </c>
      <c r="I595" t="n">
        <v>62</v>
      </c>
      <c r="J595" t="n">
        <v>205.18</v>
      </c>
      <c r="K595" t="n">
        <v>55.27</v>
      </c>
      <c r="L595" t="n">
        <v>1.75</v>
      </c>
      <c r="M595" t="n">
        <v>60</v>
      </c>
      <c r="N595" t="n">
        <v>43.16</v>
      </c>
      <c r="O595" t="n">
        <v>25540.22</v>
      </c>
      <c r="P595" t="n">
        <v>148.16</v>
      </c>
      <c r="Q595" t="n">
        <v>446.33</v>
      </c>
      <c r="R595" t="n">
        <v>88.31999999999999</v>
      </c>
      <c r="S595" t="n">
        <v>28.73</v>
      </c>
      <c r="T595" t="n">
        <v>28852.86</v>
      </c>
      <c r="U595" t="n">
        <v>0.33</v>
      </c>
      <c r="V595" t="n">
        <v>0.78</v>
      </c>
      <c r="W595" t="n">
        <v>0.18</v>
      </c>
      <c r="X595" t="n">
        <v>1.77</v>
      </c>
      <c r="Y595" t="n">
        <v>1</v>
      </c>
      <c r="Z595" t="n">
        <v>10</v>
      </c>
    </row>
    <row r="596">
      <c r="A596" t="n">
        <v>4</v>
      </c>
      <c r="B596" t="n">
        <v>105</v>
      </c>
      <c r="C596" t="inlineStr">
        <is>
          <t xml:space="preserve">CONCLUIDO	</t>
        </is>
      </c>
      <c r="D596" t="n">
        <v>6.6929</v>
      </c>
      <c r="E596" t="n">
        <v>14.94</v>
      </c>
      <c r="F596" t="n">
        <v>10.23</v>
      </c>
      <c r="G596" t="n">
        <v>11.58</v>
      </c>
      <c r="H596" t="n">
        <v>0.17</v>
      </c>
      <c r="I596" t="n">
        <v>53</v>
      </c>
      <c r="J596" t="n">
        <v>205.58</v>
      </c>
      <c r="K596" t="n">
        <v>55.27</v>
      </c>
      <c r="L596" t="n">
        <v>2</v>
      </c>
      <c r="M596" t="n">
        <v>51</v>
      </c>
      <c r="N596" t="n">
        <v>43.31</v>
      </c>
      <c r="O596" t="n">
        <v>25589.2</v>
      </c>
      <c r="P596" t="n">
        <v>143.96</v>
      </c>
      <c r="Q596" t="n">
        <v>446.37</v>
      </c>
      <c r="R596" t="n">
        <v>79.72</v>
      </c>
      <c r="S596" t="n">
        <v>28.73</v>
      </c>
      <c r="T596" t="n">
        <v>24599.96</v>
      </c>
      <c r="U596" t="n">
        <v>0.36</v>
      </c>
      <c r="V596" t="n">
        <v>0.8</v>
      </c>
      <c r="W596" t="n">
        <v>0.17</v>
      </c>
      <c r="X596" t="n">
        <v>1.5</v>
      </c>
      <c r="Y596" t="n">
        <v>1</v>
      </c>
      <c r="Z596" t="n">
        <v>10</v>
      </c>
    </row>
    <row r="597">
      <c r="A597" t="n">
        <v>5</v>
      </c>
      <c r="B597" t="n">
        <v>105</v>
      </c>
      <c r="C597" t="inlineStr">
        <is>
          <t xml:space="preserve">CONCLUIDO	</t>
        </is>
      </c>
      <c r="D597" t="n">
        <v>6.9183</v>
      </c>
      <c r="E597" t="n">
        <v>14.45</v>
      </c>
      <c r="F597" t="n">
        <v>10.02</v>
      </c>
      <c r="G597" t="n">
        <v>13.07</v>
      </c>
      <c r="H597" t="n">
        <v>0.19</v>
      </c>
      <c r="I597" t="n">
        <v>46</v>
      </c>
      <c r="J597" t="n">
        <v>205.98</v>
      </c>
      <c r="K597" t="n">
        <v>55.27</v>
      </c>
      <c r="L597" t="n">
        <v>2.25</v>
      </c>
      <c r="M597" t="n">
        <v>44</v>
      </c>
      <c r="N597" t="n">
        <v>43.46</v>
      </c>
      <c r="O597" t="n">
        <v>25638.22</v>
      </c>
      <c r="P597" t="n">
        <v>140.58</v>
      </c>
      <c r="Q597" t="n">
        <v>446.28</v>
      </c>
      <c r="R597" t="n">
        <v>73</v>
      </c>
      <c r="S597" t="n">
        <v>28.73</v>
      </c>
      <c r="T597" t="n">
        <v>21273.57</v>
      </c>
      <c r="U597" t="n">
        <v>0.39</v>
      </c>
      <c r="V597" t="n">
        <v>0.8100000000000001</v>
      </c>
      <c r="W597" t="n">
        <v>0.15</v>
      </c>
      <c r="X597" t="n">
        <v>1.3</v>
      </c>
      <c r="Y597" t="n">
        <v>1</v>
      </c>
      <c r="Z597" t="n">
        <v>10</v>
      </c>
    </row>
    <row r="598">
      <c r="A598" t="n">
        <v>6</v>
      </c>
      <c r="B598" t="n">
        <v>105</v>
      </c>
      <c r="C598" t="inlineStr">
        <is>
          <t xml:space="preserve">CONCLUIDO	</t>
        </is>
      </c>
      <c r="D598" t="n">
        <v>7.0989</v>
      </c>
      <c r="E598" t="n">
        <v>14.09</v>
      </c>
      <c r="F598" t="n">
        <v>9.859999999999999</v>
      </c>
      <c r="G598" t="n">
        <v>14.43</v>
      </c>
      <c r="H598" t="n">
        <v>0.22</v>
      </c>
      <c r="I598" t="n">
        <v>41</v>
      </c>
      <c r="J598" t="n">
        <v>206.38</v>
      </c>
      <c r="K598" t="n">
        <v>55.27</v>
      </c>
      <c r="L598" t="n">
        <v>2.5</v>
      </c>
      <c r="M598" t="n">
        <v>39</v>
      </c>
      <c r="N598" t="n">
        <v>43.6</v>
      </c>
      <c r="O598" t="n">
        <v>25687.3</v>
      </c>
      <c r="P598" t="n">
        <v>137.96</v>
      </c>
      <c r="Q598" t="n">
        <v>446.37</v>
      </c>
      <c r="R598" t="n">
        <v>67.66</v>
      </c>
      <c r="S598" t="n">
        <v>28.73</v>
      </c>
      <c r="T598" t="n">
        <v>18630.83</v>
      </c>
      <c r="U598" t="n">
        <v>0.42</v>
      </c>
      <c r="V598" t="n">
        <v>0.83</v>
      </c>
      <c r="W598" t="n">
        <v>0.15</v>
      </c>
      <c r="X598" t="n">
        <v>1.14</v>
      </c>
      <c r="Y598" t="n">
        <v>1</v>
      </c>
      <c r="Z598" t="n">
        <v>10</v>
      </c>
    </row>
    <row r="599">
      <c r="A599" t="n">
        <v>7</v>
      </c>
      <c r="B599" t="n">
        <v>105</v>
      </c>
      <c r="C599" t="inlineStr">
        <is>
          <t xml:space="preserve">CONCLUIDO	</t>
        </is>
      </c>
      <c r="D599" t="n">
        <v>7.2421</v>
      </c>
      <c r="E599" t="n">
        <v>13.81</v>
      </c>
      <c r="F599" t="n">
        <v>9.74</v>
      </c>
      <c r="G599" t="n">
        <v>15.8</v>
      </c>
      <c r="H599" t="n">
        <v>0.24</v>
      </c>
      <c r="I599" t="n">
        <v>37</v>
      </c>
      <c r="J599" t="n">
        <v>206.78</v>
      </c>
      <c r="K599" t="n">
        <v>55.27</v>
      </c>
      <c r="L599" t="n">
        <v>2.75</v>
      </c>
      <c r="M599" t="n">
        <v>35</v>
      </c>
      <c r="N599" t="n">
        <v>43.75</v>
      </c>
      <c r="O599" t="n">
        <v>25736.42</v>
      </c>
      <c r="P599" t="n">
        <v>135.79</v>
      </c>
      <c r="Q599" t="n">
        <v>446.32</v>
      </c>
      <c r="R599" t="n">
        <v>63.89</v>
      </c>
      <c r="S599" t="n">
        <v>28.73</v>
      </c>
      <c r="T599" t="n">
        <v>16765.81</v>
      </c>
      <c r="U599" t="n">
        <v>0.45</v>
      </c>
      <c r="V599" t="n">
        <v>0.84</v>
      </c>
      <c r="W599" t="n">
        <v>0.14</v>
      </c>
      <c r="X599" t="n">
        <v>1.02</v>
      </c>
      <c r="Y599" t="n">
        <v>1</v>
      </c>
      <c r="Z599" t="n">
        <v>10</v>
      </c>
    </row>
    <row r="600">
      <c r="A600" t="n">
        <v>8</v>
      </c>
      <c r="B600" t="n">
        <v>105</v>
      </c>
      <c r="C600" t="inlineStr">
        <is>
          <t xml:space="preserve">CONCLUIDO	</t>
        </is>
      </c>
      <c r="D600" t="n">
        <v>7.3942</v>
      </c>
      <c r="E600" t="n">
        <v>13.52</v>
      </c>
      <c r="F600" t="n">
        <v>9.619999999999999</v>
      </c>
      <c r="G600" t="n">
        <v>17.49</v>
      </c>
      <c r="H600" t="n">
        <v>0.26</v>
      </c>
      <c r="I600" t="n">
        <v>33</v>
      </c>
      <c r="J600" t="n">
        <v>207.17</v>
      </c>
      <c r="K600" t="n">
        <v>55.27</v>
      </c>
      <c r="L600" t="n">
        <v>3</v>
      </c>
      <c r="M600" t="n">
        <v>31</v>
      </c>
      <c r="N600" t="n">
        <v>43.9</v>
      </c>
      <c r="O600" t="n">
        <v>25785.6</v>
      </c>
      <c r="P600" t="n">
        <v>133.72</v>
      </c>
      <c r="Q600" t="n">
        <v>446.3</v>
      </c>
      <c r="R600" t="n">
        <v>60</v>
      </c>
      <c r="S600" t="n">
        <v>28.73</v>
      </c>
      <c r="T600" t="n">
        <v>14842.16</v>
      </c>
      <c r="U600" t="n">
        <v>0.48</v>
      </c>
      <c r="V600" t="n">
        <v>0.85</v>
      </c>
      <c r="W600" t="n">
        <v>0.13</v>
      </c>
      <c r="X600" t="n">
        <v>0.9</v>
      </c>
      <c r="Y600" t="n">
        <v>1</v>
      </c>
      <c r="Z600" t="n">
        <v>10</v>
      </c>
    </row>
    <row r="601">
      <c r="A601" t="n">
        <v>9</v>
      </c>
      <c r="B601" t="n">
        <v>105</v>
      </c>
      <c r="C601" t="inlineStr">
        <is>
          <t xml:space="preserve">CONCLUIDO	</t>
        </is>
      </c>
      <c r="D601" t="n">
        <v>7.479</v>
      </c>
      <c r="E601" t="n">
        <v>13.37</v>
      </c>
      <c r="F601" t="n">
        <v>9.550000000000001</v>
      </c>
      <c r="G601" t="n">
        <v>18.48</v>
      </c>
      <c r="H601" t="n">
        <v>0.28</v>
      </c>
      <c r="I601" t="n">
        <v>31</v>
      </c>
      <c r="J601" t="n">
        <v>207.57</v>
      </c>
      <c r="K601" t="n">
        <v>55.27</v>
      </c>
      <c r="L601" t="n">
        <v>3.25</v>
      </c>
      <c r="M601" t="n">
        <v>29</v>
      </c>
      <c r="N601" t="n">
        <v>44.05</v>
      </c>
      <c r="O601" t="n">
        <v>25834.83</v>
      </c>
      <c r="P601" t="n">
        <v>132.3</v>
      </c>
      <c r="Q601" t="n">
        <v>446.34</v>
      </c>
      <c r="R601" t="n">
        <v>57.52</v>
      </c>
      <c r="S601" t="n">
        <v>28.73</v>
      </c>
      <c r="T601" t="n">
        <v>13608.77</v>
      </c>
      <c r="U601" t="n">
        <v>0.5</v>
      </c>
      <c r="V601" t="n">
        <v>0.85</v>
      </c>
      <c r="W601" t="n">
        <v>0.13</v>
      </c>
      <c r="X601" t="n">
        <v>0.83</v>
      </c>
      <c r="Y601" t="n">
        <v>1</v>
      </c>
      <c r="Z601" t="n">
        <v>10</v>
      </c>
    </row>
    <row r="602">
      <c r="A602" t="n">
        <v>10</v>
      </c>
      <c r="B602" t="n">
        <v>105</v>
      </c>
      <c r="C602" t="inlineStr">
        <is>
          <t xml:space="preserve">CONCLUIDO	</t>
        </is>
      </c>
      <c r="D602" t="n">
        <v>7.6544</v>
      </c>
      <c r="E602" t="n">
        <v>13.06</v>
      </c>
      <c r="F602" t="n">
        <v>9.359999999999999</v>
      </c>
      <c r="G602" t="n">
        <v>20.07</v>
      </c>
      <c r="H602" t="n">
        <v>0.3</v>
      </c>
      <c r="I602" t="n">
        <v>28</v>
      </c>
      <c r="J602" t="n">
        <v>207.97</v>
      </c>
      <c r="K602" t="n">
        <v>55.27</v>
      </c>
      <c r="L602" t="n">
        <v>3.5</v>
      </c>
      <c r="M602" t="n">
        <v>26</v>
      </c>
      <c r="N602" t="n">
        <v>44.2</v>
      </c>
      <c r="O602" t="n">
        <v>25884.1</v>
      </c>
      <c r="P602" t="n">
        <v>129.33</v>
      </c>
      <c r="Q602" t="n">
        <v>446.33</v>
      </c>
      <c r="R602" t="n">
        <v>51.03</v>
      </c>
      <c r="S602" t="n">
        <v>28.73</v>
      </c>
      <c r="T602" t="n">
        <v>10382.25</v>
      </c>
      <c r="U602" t="n">
        <v>0.5600000000000001</v>
      </c>
      <c r="V602" t="n">
        <v>0.87</v>
      </c>
      <c r="W602" t="n">
        <v>0.13</v>
      </c>
      <c r="X602" t="n">
        <v>0.64</v>
      </c>
      <c r="Y602" t="n">
        <v>1</v>
      </c>
      <c r="Z602" t="n">
        <v>10</v>
      </c>
    </row>
    <row r="603">
      <c r="A603" t="n">
        <v>11</v>
      </c>
      <c r="B603" t="n">
        <v>105</v>
      </c>
      <c r="C603" t="inlineStr">
        <is>
          <t xml:space="preserve">CONCLUIDO	</t>
        </is>
      </c>
      <c r="D603" t="n">
        <v>7.6641</v>
      </c>
      <c r="E603" t="n">
        <v>13.05</v>
      </c>
      <c r="F603" t="n">
        <v>9.43</v>
      </c>
      <c r="G603" t="n">
        <v>21.76</v>
      </c>
      <c r="H603" t="n">
        <v>0.32</v>
      </c>
      <c r="I603" t="n">
        <v>26</v>
      </c>
      <c r="J603" t="n">
        <v>208.37</v>
      </c>
      <c r="K603" t="n">
        <v>55.27</v>
      </c>
      <c r="L603" t="n">
        <v>3.75</v>
      </c>
      <c r="M603" t="n">
        <v>24</v>
      </c>
      <c r="N603" t="n">
        <v>44.35</v>
      </c>
      <c r="O603" t="n">
        <v>25933.43</v>
      </c>
      <c r="P603" t="n">
        <v>129.8</v>
      </c>
      <c r="Q603" t="n">
        <v>446.27</v>
      </c>
      <c r="R603" t="n">
        <v>54.28</v>
      </c>
      <c r="S603" t="n">
        <v>28.73</v>
      </c>
      <c r="T603" t="n">
        <v>12014.63</v>
      </c>
      <c r="U603" t="n">
        <v>0.53</v>
      </c>
      <c r="V603" t="n">
        <v>0.86</v>
      </c>
      <c r="W603" t="n">
        <v>0.11</v>
      </c>
      <c r="X603" t="n">
        <v>0.71</v>
      </c>
      <c r="Y603" t="n">
        <v>1</v>
      </c>
      <c r="Z603" t="n">
        <v>10</v>
      </c>
    </row>
    <row r="604">
      <c r="A604" t="n">
        <v>12</v>
      </c>
      <c r="B604" t="n">
        <v>105</v>
      </c>
      <c r="C604" t="inlineStr">
        <is>
          <t xml:space="preserve">CONCLUIDO	</t>
        </is>
      </c>
      <c r="D604" t="n">
        <v>7.6586</v>
      </c>
      <c r="E604" t="n">
        <v>13.06</v>
      </c>
      <c r="F604" t="n">
        <v>9.48</v>
      </c>
      <c r="G604" t="n">
        <v>22.75</v>
      </c>
      <c r="H604" t="n">
        <v>0.34</v>
      </c>
      <c r="I604" t="n">
        <v>25</v>
      </c>
      <c r="J604" t="n">
        <v>208.77</v>
      </c>
      <c r="K604" t="n">
        <v>55.27</v>
      </c>
      <c r="L604" t="n">
        <v>4</v>
      </c>
      <c r="M604" t="n">
        <v>23</v>
      </c>
      <c r="N604" t="n">
        <v>44.5</v>
      </c>
      <c r="O604" t="n">
        <v>25982.82</v>
      </c>
      <c r="P604" t="n">
        <v>130.05</v>
      </c>
      <c r="Q604" t="n">
        <v>446.32</v>
      </c>
      <c r="R604" t="n">
        <v>55.59</v>
      </c>
      <c r="S604" t="n">
        <v>28.73</v>
      </c>
      <c r="T604" t="n">
        <v>12675.66</v>
      </c>
      <c r="U604" t="n">
        <v>0.52</v>
      </c>
      <c r="V604" t="n">
        <v>0.86</v>
      </c>
      <c r="W604" t="n">
        <v>0.12</v>
      </c>
      <c r="X604" t="n">
        <v>0.76</v>
      </c>
      <c r="Y604" t="n">
        <v>1</v>
      </c>
      <c r="Z604" t="n">
        <v>10</v>
      </c>
    </row>
    <row r="605">
      <c r="A605" t="n">
        <v>13</v>
      </c>
      <c r="B605" t="n">
        <v>105</v>
      </c>
      <c r="C605" t="inlineStr">
        <is>
          <t xml:space="preserve">CONCLUIDO	</t>
        </is>
      </c>
      <c r="D605" t="n">
        <v>7.7757</v>
      </c>
      <c r="E605" t="n">
        <v>12.86</v>
      </c>
      <c r="F605" t="n">
        <v>9.359999999999999</v>
      </c>
      <c r="G605" t="n">
        <v>24.43</v>
      </c>
      <c r="H605" t="n">
        <v>0.36</v>
      </c>
      <c r="I605" t="n">
        <v>23</v>
      </c>
      <c r="J605" t="n">
        <v>209.17</v>
      </c>
      <c r="K605" t="n">
        <v>55.27</v>
      </c>
      <c r="L605" t="n">
        <v>4.25</v>
      </c>
      <c r="M605" t="n">
        <v>21</v>
      </c>
      <c r="N605" t="n">
        <v>44.65</v>
      </c>
      <c r="O605" t="n">
        <v>26032.25</v>
      </c>
      <c r="P605" t="n">
        <v>128.12</v>
      </c>
      <c r="Q605" t="n">
        <v>446.29</v>
      </c>
      <c r="R605" t="n">
        <v>51.62</v>
      </c>
      <c r="S605" t="n">
        <v>28.73</v>
      </c>
      <c r="T605" t="n">
        <v>10701.03</v>
      </c>
      <c r="U605" t="n">
        <v>0.5600000000000001</v>
      </c>
      <c r="V605" t="n">
        <v>0.87</v>
      </c>
      <c r="W605" t="n">
        <v>0.12</v>
      </c>
      <c r="X605" t="n">
        <v>0.64</v>
      </c>
      <c r="Y605" t="n">
        <v>1</v>
      </c>
      <c r="Z605" t="n">
        <v>10</v>
      </c>
    </row>
    <row r="606">
      <c r="A606" t="n">
        <v>14</v>
      </c>
      <c r="B606" t="n">
        <v>105</v>
      </c>
      <c r="C606" t="inlineStr">
        <is>
          <t xml:space="preserve">CONCLUIDO	</t>
        </is>
      </c>
      <c r="D606" t="n">
        <v>7.8108</v>
      </c>
      <c r="E606" t="n">
        <v>12.8</v>
      </c>
      <c r="F606" t="n">
        <v>9.35</v>
      </c>
      <c r="G606" t="n">
        <v>25.49</v>
      </c>
      <c r="H606" t="n">
        <v>0.38</v>
      </c>
      <c r="I606" t="n">
        <v>22</v>
      </c>
      <c r="J606" t="n">
        <v>209.58</v>
      </c>
      <c r="K606" t="n">
        <v>55.27</v>
      </c>
      <c r="L606" t="n">
        <v>4.5</v>
      </c>
      <c r="M606" t="n">
        <v>20</v>
      </c>
      <c r="N606" t="n">
        <v>44.8</v>
      </c>
      <c r="O606" t="n">
        <v>26081.73</v>
      </c>
      <c r="P606" t="n">
        <v>127.49</v>
      </c>
      <c r="Q606" t="n">
        <v>446.27</v>
      </c>
      <c r="R606" t="n">
        <v>51.09</v>
      </c>
      <c r="S606" t="n">
        <v>28.73</v>
      </c>
      <c r="T606" t="n">
        <v>10440.57</v>
      </c>
      <c r="U606" t="n">
        <v>0.5600000000000001</v>
      </c>
      <c r="V606" t="n">
        <v>0.87</v>
      </c>
      <c r="W606" t="n">
        <v>0.12</v>
      </c>
      <c r="X606" t="n">
        <v>0.63</v>
      </c>
      <c r="Y606" t="n">
        <v>1</v>
      </c>
      <c r="Z606" t="n">
        <v>10</v>
      </c>
    </row>
    <row r="607">
      <c r="A607" t="n">
        <v>15</v>
      </c>
      <c r="B607" t="n">
        <v>105</v>
      </c>
      <c r="C607" t="inlineStr">
        <is>
          <t xml:space="preserve">CONCLUIDO	</t>
        </is>
      </c>
      <c r="D607" t="n">
        <v>7.9131</v>
      </c>
      <c r="E607" t="n">
        <v>12.64</v>
      </c>
      <c r="F607" t="n">
        <v>9.26</v>
      </c>
      <c r="G607" t="n">
        <v>27.78</v>
      </c>
      <c r="H607" t="n">
        <v>0.4</v>
      </c>
      <c r="I607" t="n">
        <v>20</v>
      </c>
      <c r="J607" t="n">
        <v>209.98</v>
      </c>
      <c r="K607" t="n">
        <v>55.27</v>
      </c>
      <c r="L607" t="n">
        <v>4.75</v>
      </c>
      <c r="M607" t="n">
        <v>18</v>
      </c>
      <c r="N607" t="n">
        <v>44.95</v>
      </c>
      <c r="O607" t="n">
        <v>26131.27</v>
      </c>
      <c r="P607" t="n">
        <v>125.85</v>
      </c>
      <c r="Q607" t="n">
        <v>446.32</v>
      </c>
      <c r="R607" t="n">
        <v>48.27</v>
      </c>
      <c r="S607" t="n">
        <v>28.73</v>
      </c>
      <c r="T607" t="n">
        <v>9040.719999999999</v>
      </c>
      <c r="U607" t="n">
        <v>0.6</v>
      </c>
      <c r="V607" t="n">
        <v>0.88</v>
      </c>
      <c r="W607" t="n">
        <v>0.11</v>
      </c>
      <c r="X607" t="n">
        <v>0.54</v>
      </c>
      <c r="Y607" t="n">
        <v>1</v>
      </c>
      <c r="Z607" t="n">
        <v>10</v>
      </c>
    </row>
    <row r="608">
      <c r="A608" t="n">
        <v>16</v>
      </c>
      <c r="B608" t="n">
        <v>105</v>
      </c>
      <c r="C608" t="inlineStr">
        <is>
          <t xml:space="preserve">CONCLUIDO	</t>
        </is>
      </c>
      <c r="D608" t="n">
        <v>7.9542</v>
      </c>
      <c r="E608" t="n">
        <v>12.57</v>
      </c>
      <c r="F608" t="n">
        <v>9.24</v>
      </c>
      <c r="G608" t="n">
        <v>29.17</v>
      </c>
      <c r="H608" t="n">
        <v>0.42</v>
      </c>
      <c r="I608" t="n">
        <v>19</v>
      </c>
      <c r="J608" t="n">
        <v>210.38</v>
      </c>
      <c r="K608" t="n">
        <v>55.27</v>
      </c>
      <c r="L608" t="n">
        <v>5</v>
      </c>
      <c r="M608" t="n">
        <v>17</v>
      </c>
      <c r="N608" t="n">
        <v>45.11</v>
      </c>
      <c r="O608" t="n">
        <v>26180.86</v>
      </c>
      <c r="P608" t="n">
        <v>125.3</v>
      </c>
      <c r="Q608" t="n">
        <v>446.28</v>
      </c>
      <c r="R608" t="n">
        <v>47.49</v>
      </c>
      <c r="S608" t="n">
        <v>28.73</v>
      </c>
      <c r="T608" t="n">
        <v>8652.68</v>
      </c>
      <c r="U608" t="n">
        <v>0.61</v>
      </c>
      <c r="V608" t="n">
        <v>0.88</v>
      </c>
      <c r="W608" t="n">
        <v>0.11</v>
      </c>
      <c r="X608" t="n">
        <v>0.52</v>
      </c>
      <c r="Y608" t="n">
        <v>1</v>
      </c>
      <c r="Z608" t="n">
        <v>10</v>
      </c>
    </row>
    <row r="609">
      <c r="A609" t="n">
        <v>17</v>
      </c>
      <c r="B609" t="n">
        <v>105</v>
      </c>
      <c r="C609" t="inlineStr">
        <is>
          <t xml:space="preserve">CONCLUIDO	</t>
        </is>
      </c>
      <c r="D609" t="n">
        <v>7.9975</v>
      </c>
      <c r="E609" t="n">
        <v>12.5</v>
      </c>
      <c r="F609" t="n">
        <v>9.210000000000001</v>
      </c>
      <c r="G609" t="n">
        <v>30.7</v>
      </c>
      <c r="H609" t="n">
        <v>0.44</v>
      </c>
      <c r="I609" t="n">
        <v>18</v>
      </c>
      <c r="J609" t="n">
        <v>210.78</v>
      </c>
      <c r="K609" t="n">
        <v>55.27</v>
      </c>
      <c r="L609" t="n">
        <v>5.25</v>
      </c>
      <c r="M609" t="n">
        <v>16</v>
      </c>
      <c r="N609" t="n">
        <v>45.26</v>
      </c>
      <c r="O609" t="n">
        <v>26230.5</v>
      </c>
      <c r="P609" t="n">
        <v>124.28</v>
      </c>
      <c r="Q609" t="n">
        <v>446.29</v>
      </c>
      <c r="R609" t="n">
        <v>46.65</v>
      </c>
      <c r="S609" t="n">
        <v>28.73</v>
      </c>
      <c r="T609" t="n">
        <v>8238.92</v>
      </c>
      <c r="U609" t="n">
        <v>0.62</v>
      </c>
      <c r="V609" t="n">
        <v>0.88</v>
      </c>
      <c r="W609" t="n">
        <v>0.11</v>
      </c>
      <c r="X609" t="n">
        <v>0.49</v>
      </c>
      <c r="Y609" t="n">
        <v>1</v>
      </c>
      <c r="Z609" t="n">
        <v>10</v>
      </c>
    </row>
    <row r="610">
      <c r="A610" t="n">
        <v>18</v>
      </c>
      <c r="B610" t="n">
        <v>105</v>
      </c>
      <c r="C610" t="inlineStr">
        <is>
          <t xml:space="preserve">CONCLUIDO	</t>
        </is>
      </c>
      <c r="D610" t="n">
        <v>8.000500000000001</v>
      </c>
      <c r="E610" t="n">
        <v>12.5</v>
      </c>
      <c r="F610" t="n">
        <v>9.199999999999999</v>
      </c>
      <c r="G610" t="n">
        <v>30.68</v>
      </c>
      <c r="H610" t="n">
        <v>0.46</v>
      </c>
      <c r="I610" t="n">
        <v>18</v>
      </c>
      <c r="J610" t="n">
        <v>211.18</v>
      </c>
      <c r="K610" t="n">
        <v>55.27</v>
      </c>
      <c r="L610" t="n">
        <v>5.5</v>
      </c>
      <c r="M610" t="n">
        <v>16</v>
      </c>
      <c r="N610" t="n">
        <v>45.41</v>
      </c>
      <c r="O610" t="n">
        <v>26280.2</v>
      </c>
      <c r="P610" t="n">
        <v>123.87</v>
      </c>
      <c r="Q610" t="n">
        <v>446.32</v>
      </c>
      <c r="R610" t="n">
        <v>46.48</v>
      </c>
      <c r="S610" t="n">
        <v>28.73</v>
      </c>
      <c r="T610" t="n">
        <v>8154.22</v>
      </c>
      <c r="U610" t="n">
        <v>0.62</v>
      </c>
      <c r="V610" t="n">
        <v>0.88</v>
      </c>
      <c r="W610" t="n">
        <v>0.11</v>
      </c>
      <c r="X610" t="n">
        <v>0.48</v>
      </c>
      <c r="Y610" t="n">
        <v>1</v>
      </c>
      <c r="Z610" t="n">
        <v>10</v>
      </c>
    </row>
    <row r="611">
      <c r="A611" t="n">
        <v>19</v>
      </c>
      <c r="B611" t="n">
        <v>105</v>
      </c>
      <c r="C611" t="inlineStr">
        <is>
          <t xml:space="preserve">CONCLUIDO	</t>
        </is>
      </c>
      <c r="D611" t="n">
        <v>8.0456</v>
      </c>
      <c r="E611" t="n">
        <v>12.43</v>
      </c>
      <c r="F611" t="n">
        <v>9.18</v>
      </c>
      <c r="G611" t="n">
        <v>32.38</v>
      </c>
      <c r="H611" t="n">
        <v>0.48</v>
      </c>
      <c r="I611" t="n">
        <v>17</v>
      </c>
      <c r="J611" t="n">
        <v>211.59</v>
      </c>
      <c r="K611" t="n">
        <v>55.27</v>
      </c>
      <c r="L611" t="n">
        <v>5.75</v>
      </c>
      <c r="M611" t="n">
        <v>15</v>
      </c>
      <c r="N611" t="n">
        <v>45.57</v>
      </c>
      <c r="O611" t="n">
        <v>26329.94</v>
      </c>
      <c r="P611" t="n">
        <v>122.92</v>
      </c>
      <c r="Q611" t="n">
        <v>446.28</v>
      </c>
      <c r="R611" t="n">
        <v>45.48</v>
      </c>
      <c r="S611" t="n">
        <v>28.73</v>
      </c>
      <c r="T611" t="n">
        <v>7657.62</v>
      </c>
      <c r="U611" t="n">
        <v>0.63</v>
      </c>
      <c r="V611" t="n">
        <v>0.89</v>
      </c>
      <c r="W611" t="n">
        <v>0.11</v>
      </c>
      <c r="X611" t="n">
        <v>0.45</v>
      </c>
      <c r="Y611" t="n">
        <v>1</v>
      </c>
      <c r="Z611" t="n">
        <v>10</v>
      </c>
    </row>
    <row r="612">
      <c r="A612" t="n">
        <v>20</v>
      </c>
      <c r="B612" t="n">
        <v>105</v>
      </c>
      <c r="C612" t="inlineStr">
        <is>
          <t xml:space="preserve">CONCLUIDO	</t>
        </is>
      </c>
      <c r="D612" t="n">
        <v>8.089700000000001</v>
      </c>
      <c r="E612" t="n">
        <v>12.36</v>
      </c>
      <c r="F612" t="n">
        <v>9.15</v>
      </c>
      <c r="G612" t="n">
        <v>34.3</v>
      </c>
      <c r="H612" t="n">
        <v>0.5</v>
      </c>
      <c r="I612" t="n">
        <v>16</v>
      </c>
      <c r="J612" t="n">
        <v>211.99</v>
      </c>
      <c r="K612" t="n">
        <v>55.27</v>
      </c>
      <c r="L612" t="n">
        <v>6</v>
      </c>
      <c r="M612" t="n">
        <v>14</v>
      </c>
      <c r="N612" t="n">
        <v>45.72</v>
      </c>
      <c r="O612" t="n">
        <v>26379.74</v>
      </c>
      <c r="P612" t="n">
        <v>122.31</v>
      </c>
      <c r="Q612" t="n">
        <v>446.32</v>
      </c>
      <c r="R612" t="n">
        <v>44.53</v>
      </c>
      <c r="S612" t="n">
        <v>28.73</v>
      </c>
      <c r="T612" t="n">
        <v>7187.85</v>
      </c>
      <c r="U612" t="n">
        <v>0.65</v>
      </c>
      <c r="V612" t="n">
        <v>0.89</v>
      </c>
      <c r="W612" t="n">
        <v>0.11</v>
      </c>
      <c r="X612" t="n">
        <v>0.43</v>
      </c>
      <c r="Y612" t="n">
        <v>1</v>
      </c>
      <c r="Z612" t="n">
        <v>10</v>
      </c>
    </row>
    <row r="613">
      <c r="A613" t="n">
        <v>21</v>
      </c>
      <c r="B613" t="n">
        <v>105</v>
      </c>
      <c r="C613" t="inlineStr">
        <is>
          <t xml:space="preserve">CONCLUIDO	</t>
        </is>
      </c>
      <c r="D613" t="n">
        <v>8.1396</v>
      </c>
      <c r="E613" t="n">
        <v>12.29</v>
      </c>
      <c r="F613" t="n">
        <v>9.109999999999999</v>
      </c>
      <c r="G613" t="n">
        <v>36.45</v>
      </c>
      <c r="H613" t="n">
        <v>0.52</v>
      </c>
      <c r="I613" t="n">
        <v>15</v>
      </c>
      <c r="J613" t="n">
        <v>212.4</v>
      </c>
      <c r="K613" t="n">
        <v>55.27</v>
      </c>
      <c r="L613" t="n">
        <v>6.25</v>
      </c>
      <c r="M613" t="n">
        <v>13</v>
      </c>
      <c r="N613" t="n">
        <v>45.87</v>
      </c>
      <c r="O613" t="n">
        <v>26429.59</v>
      </c>
      <c r="P613" t="n">
        <v>121.45</v>
      </c>
      <c r="Q613" t="n">
        <v>446.29</v>
      </c>
      <c r="R613" t="n">
        <v>43.39</v>
      </c>
      <c r="S613" t="n">
        <v>28.73</v>
      </c>
      <c r="T613" t="n">
        <v>6622.53</v>
      </c>
      <c r="U613" t="n">
        <v>0.66</v>
      </c>
      <c r="V613" t="n">
        <v>0.89</v>
      </c>
      <c r="W613" t="n">
        <v>0.1</v>
      </c>
      <c r="X613" t="n">
        <v>0.39</v>
      </c>
      <c r="Y613" t="n">
        <v>1</v>
      </c>
      <c r="Z613" t="n">
        <v>10</v>
      </c>
    </row>
    <row r="614">
      <c r="A614" t="n">
        <v>22</v>
      </c>
      <c r="B614" t="n">
        <v>105</v>
      </c>
      <c r="C614" t="inlineStr">
        <is>
          <t xml:space="preserve">CONCLUIDO	</t>
        </is>
      </c>
      <c r="D614" t="n">
        <v>8.147</v>
      </c>
      <c r="E614" t="n">
        <v>12.27</v>
      </c>
      <c r="F614" t="n">
        <v>9.1</v>
      </c>
      <c r="G614" t="n">
        <v>36.41</v>
      </c>
      <c r="H614" t="n">
        <v>0.54</v>
      </c>
      <c r="I614" t="n">
        <v>15</v>
      </c>
      <c r="J614" t="n">
        <v>212.8</v>
      </c>
      <c r="K614" t="n">
        <v>55.27</v>
      </c>
      <c r="L614" t="n">
        <v>6.5</v>
      </c>
      <c r="M614" t="n">
        <v>13</v>
      </c>
      <c r="N614" t="n">
        <v>46.03</v>
      </c>
      <c r="O614" t="n">
        <v>26479.5</v>
      </c>
      <c r="P614" t="n">
        <v>121.05</v>
      </c>
      <c r="Q614" t="n">
        <v>446.27</v>
      </c>
      <c r="R614" t="n">
        <v>42.86</v>
      </c>
      <c r="S614" t="n">
        <v>28.73</v>
      </c>
      <c r="T614" t="n">
        <v>6362.41</v>
      </c>
      <c r="U614" t="n">
        <v>0.67</v>
      </c>
      <c r="V614" t="n">
        <v>0.89</v>
      </c>
      <c r="W614" t="n">
        <v>0.11</v>
      </c>
      <c r="X614" t="n">
        <v>0.38</v>
      </c>
      <c r="Y614" t="n">
        <v>1</v>
      </c>
      <c r="Z614" t="n">
        <v>10</v>
      </c>
    </row>
    <row r="615">
      <c r="A615" t="n">
        <v>23</v>
      </c>
      <c r="B615" t="n">
        <v>105</v>
      </c>
      <c r="C615" t="inlineStr">
        <is>
          <t xml:space="preserve">CONCLUIDO	</t>
        </is>
      </c>
      <c r="D615" t="n">
        <v>8.247</v>
      </c>
      <c r="E615" t="n">
        <v>12.13</v>
      </c>
      <c r="F615" t="n">
        <v>8.99</v>
      </c>
      <c r="G615" t="n">
        <v>38.54</v>
      </c>
      <c r="H615" t="n">
        <v>0.5600000000000001</v>
      </c>
      <c r="I615" t="n">
        <v>14</v>
      </c>
      <c r="J615" t="n">
        <v>213.21</v>
      </c>
      <c r="K615" t="n">
        <v>55.27</v>
      </c>
      <c r="L615" t="n">
        <v>6.75</v>
      </c>
      <c r="M615" t="n">
        <v>12</v>
      </c>
      <c r="N615" t="n">
        <v>46.18</v>
      </c>
      <c r="O615" t="n">
        <v>26529.46</v>
      </c>
      <c r="P615" t="n">
        <v>119.04</v>
      </c>
      <c r="Q615" t="n">
        <v>446.27</v>
      </c>
      <c r="R615" t="n">
        <v>39.28</v>
      </c>
      <c r="S615" t="n">
        <v>28.73</v>
      </c>
      <c r="T615" t="n">
        <v>4576.43</v>
      </c>
      <c r="U615" t="n">
        <v>0.73</v>
      </c>
      <c r="V615" t="n">
        <v>0.91</v>
      </c>
      <c r="W615" t="n">
        <v>0.1</v>
      </c>
      <c r="X615" t="n">
        <v>0.27</v>
      </c>
      <c r="Y615" t="n">
        <v>1</v>
      </c>
      <c r="Z615" t="n">
        <v>10</v>
      </c>
    </row>
    <row r="616">
      <c r="A616" t="n">
        <v>24</v>
      </c>
      <c r="B616" t="n">
        <v>105</v>
      </c>
      <c r="C616" t="inlineStr">
        <is>
          <t xml:space="preserve">CONCLUIDO	</t>
        </is>
      </c>
      <c r="D616" t="n">
        <v>8.1501</v>
      </c>
      <c r="E616" t="n">
        <v>12.27</v>
      </c>
      <c r="F616" t="n">
        <v>9.140000000000001</v>
      </c>
      <c r="G616" t="n">
        <v>39.16</v>
      </c>
      <c r="H616" t="n">
        <v>0.58</v>
      </c>
      <c r="I616" t="n">
        <v>14</v>
      </c>
      <c r="J616" t="n">
        <v>213.61</v>
      </c>
      <c r="K616" t="n">
        <v>55.27</v>
      </c>
      <c r="L616" t="n">
        <v>7</v>
      </c>
      <c r="M616" t="n">
        <v>12</v>
      </c>
      <c r="N616" t="n">
        <v>46.34</v>
      </c>
      <c r="O616" t="n">
        <v>26579.47</v>
      </c>
      <c r="P616" t="n">
        <v>120.66</v>
      </c>
      <c r="Q616" t="n">
        <v>446.29</v>
      </c>
      <c r="R616" t="n">
        <v>44.64</v>
      </c>
      <c r="S616" t="n">
        <v>28.73</v>
      </c>
      <c r="T616" t="n">
        <v>7254.24</v>
      </c>
      <c r="U616" t="n">
        <v>0.64</v>
      </c>
      <c r="V616" t="n">
        <v>0.89</v>
      </c>
      <c r="W616" t="n">
        <v>0.1</v>
      </c>
      <c r="X616" t="n">
        <v>0.42</v>
      </c>
      <c r="Y616" t="n">
        <v>1</v>
      </c>
      <c r="Z616" t="n">
        <v>10</v>
      </c>
    </row>
    <row r="617">
      <c r="A617" t="n">
        <v>25</v>
      </c>
      <c r="B617" t="n">
        <v>105</v>
      </c>
      <c r="C617" t="inlineStr">
        <is>
          <t xml:space="preserve">CONCLUIDO	</t>
        </is>
      </c>
      <c r="D617" t="n">
        <v>8.2226</v>
      </c>
      <c r="E617" t="n">
        <v>12.16</v>
      </c>
      <c r="F617" t="n">
        <v>9.07</v>
      </c>
      <c r="G617" t="n">
        <v>41.86</v>
      </c>
      <c r="H617" t="n">
        <v>0.6</v>
      </c>
      <c r="I617" t="n">
        <v>13</v>
      </c>
      <c r="J617" t="n">
        <v>214.02</v>
      </c>
      <c r="K617" t="n">
        <v>55.27</v>
      </c>
      <c r="L617" t="n">
        <v>7.25</v>
      </c>
      <c r="M617" t="n">
        <v>11</v>
      </c>
      <c r="N617" t="n">
        <v>46.49</v>
      </c>
      <c r="O617" t="n">
        <v>26629.54</v>
      </c>
      <c r="P617" t="n">
        <v>119.19</v>
      </c>
      <c r="Q617" t="n">
        <v>446.29</v>
      </c>
      <c r="R617" t="n">
        <v>42.16</v>
      </c>
      <c r="S617" t="n">
        <v>28.73</v>
      </c>
      <c r="T617" t="n">
        <v>6017.72</v>
      </c>
      <c r="U617" t="n">
        <v>0.68</v>
      </c>
      <c r="V617" t="n">
        <v>0.9</v>
      </c>
      <c r="W617" t="n">
        <v>0.1</v>
      </c>
      <c r="X617" t="n">
        <v>0.35</v>
      </c>
      <c r="Y617" t="n">
        <v>1</v>
      </c>
      <c r="Z617" t="n">
        <v>10</v>
      </c>
    </row>
    <row r="618">
      <c r="A618" t="n">
        <v>26</v>
      </c>
      <c r="B618" t="n">
        <v>105</v>
      </c>
      <c r="C618" t="inlineStr">
        <is>
          <t xml:space="preserve">CONCLUIDO	</t>
        </is>
      </c>
      <c r="D618" t="n">
        <v>8.220499999999999</v>
      </c>
      <c r="E618" t="n">
        <v>12.16</v>
      </c>
      <c r="F618" t="n">
        <v>9.07</v>
      </c>
      <c r="G618" t="n">
        <v>41.87</v>
      </c>
      <c r="H618" t="n">
        <v>0.62</v>
      </c>
      <c r="I618" t="n">
        <v>13</v>
      </c>
      <c r="J618" t="n">
        <v>214.42</v>
      </c>
      <c r="K618" t="n">
        <v>55.27</v>
      </c>
      <c r="L618" t="n">
        <v>7.5</v>
      </c>
      <c r="M618" t="n">
        <v>11</v>
      </c>
      <c r="N618" t="n">
        <v>46.65</v>
      </c>
      <c r="O618" t="n">
        <v>26679.66</v>
      </c>
      <c r="P618" t="n">
        <v>118.97</v>
      </c>
      <c r="Q618" t="n">
        <v>446.34</v>
      </c>
      <c r="R618" t="n">
        <v>42.09</v>
      </c>
      <c r="S618" t="n">
        <v>28.73</v>
      </c>
      <c r="T618" t="n">
        <v>5985.28</v>
      </c>
      <c r="U618" t="n">
        <v>0.68</v>
      </c>
      <c r="V618" t="n">
        <v>0.9</v>
      </c>
      <c r="W618" t="n">
        <v>0.1</v>
      </c>
      <c r="X618" t="n">
        <v>0.35</v>
      </c>
      <c r="Y618" t="n">
        <v>1</v>
      </c>
      <c r="Z618" t="n">
        <v>10</v>
      </c>
    </row>
    <row r="619">
      <c r="A619" t="n">
        <v>27</v>
      </c>
      <c r="B619" t="n">
        <v>105</v>
      </c>
      <c r="C619" t="inlineStr">
        <is>
          <t xml:space="preserve">CONCLUIDO	</t>
        </is>
      </c>
      <c r="D619" t="n">
        <v>8.2776</v>
      </c>
      <c r="E619" t="n">
        <v>12.08</v>
      </c>
      <c r="F619" t="n">
        <v>9.029999999999999</v>
      </c>
      <c r="G619" t="n">
        <v>45.15</v>
      </c>
      <c r="H619" t="n">
        <v>0.64</v>
      </c>
      <c r="I619" t="n">
        <v>12</v>
      </c>
      <c r="J619" t="n">
        <v>214.83</v>
      </c>
      <c r="K619" t="n">
        <v>55.27</v>
      </c>
      <c r="L619" t="n">
        <v>7.75</v>
      </c>
      <c r="M619" t="n">
        <v>10</v>
      </c>
      <c r="N619" t="n">
        <v>46.81</v>
      </c>
      <c r="O619" t="n">
        <v>26729.83</v>
      </c>
      <c r="P619" t="n">
        <v>117.8</v>
      </c>
      <c r="Q619" t="n">
        <v>446.27</v>
      </c>
      <c r="R619" t="n">
        <v>40.69</v>
      </c>
      <c r="S619" t="n">
        <v>28.73</v>
      </c>
      <c r="T619" t="n">
        <v>5292.25</v>
      </c>
      <c r="U619" t="n">
        <v>0.71</v>
      </c>
      <c r="V619" t="n">
        <v>0.9</v>
      </c>
      <c r="W619" t="n">
        <v>0.1</v>
      </c>
      <c r="X619" t="n">
        <v>0.31</v>
      </c>
      <c r="Y619" t="n">
        <v>1</v>
      </c>
      <c r="Z619" t="n">
        <v>10</v>
      </c>
    </row>
    <row r="620">
      <c r="A620" t="n">
        <v>28</v>
      </c>
      <c r="B620" t="n">
        <v>105</v>
      </c>
      <c r="C620" t="inlineStr">
        <is>
          <t xml:space="preserve">CONCLUIDO	</t>
        </is>
      </c>
      <c r="D620" t="n">
        <v>8.2728</v>
      </c>
      <c r="E620" t="n">
        <v>12.09</v>
      </c>
      <c r="F620" t="n">
        <v>9.039999999999999</v>
      </c>
      <c r="G620" t="n">
        <v>45.18</v>
      </c>
      <c r="H620" t="n">
        <v>0.66</v>
      </c>
      <c r="I620" t="n">
        <v>12</v>
      </c>
      <c r="J620" t="n">
        <v>215.24</v>
      </c>
      <c r="K620" t="n">
        <v>55.27</v>
      </c>
      <c r="L620" t="n">
        <v>8</v>
      </c>
      <c r="M620" t="n">
        <v>10</v>
      </c>
      <c r="N620" t="n">
        <v>46.97</v>
      </c>
      <c r="O620" t="n">
        <v>26780.06</v>
      </c>
      <c r="P620" t="n">
        <v>118.11</v>
      </c>
      <c r="Q620" t="n">
        <v>446.27</v>
      </c>
      <c r="R620" t="n">
        <v>41.01</v>
      </c>
      <c r="S620" t="n">
        <v>28.73</v>
      </c>
      <c r="T620" t="n">
        <v>5449.27</v>
      </c>
      <c r="U620" t="n">
        <v>0.7</v>
      </c>
      <c r="V620" t="n">
        <v>0.9</v>
      </c>
      <c r="W620" t="n">
        <v>0.1</v>
      </c>
      <c r="X620" t="n">
        <v>0.32</v>
      </c>
      <c r="Y620" t="n">
        <v>1</v>
      </c>
      <c r="Z620" t="n">
        <v>10</v>
      </c>
    </row>
    <row r="621">
      <c r="A621" t="n">
        <v>29</v>
      </c>
      <c r="B621" t="n">
        <v>105</v>
      </c>
      <c r="C621" t="inlineStr">
        <is>
          <t xml:space="preserve">CONCLUIDO	</t>
        </is>
      </c>
      <c r="D621" t="n">
        <v>8.2629</v>
      </c>
      <c r="E621" t="n">
        <v>12.1</v>
      </c>
      <c r="F621" t="n">
        <v>9.050000000000001</v>
      </c>
      <c r="G621" t="n">
        <v>45.25</v>
      </c>
      <c r="H621" t="n">
        <v>0.68</v>
      </c>
      <c r="I621" t="n">
        <v>12</v>
      </c>
      <c r="J621" t="n">
        <v>215.65</v>
      </c>
      <c r="K621" t="n">
        <v>55.27</v>
      </c>
      <c r="L621" t="n">
        <v>8.25</v>
      </c>
      <c r="M621" t="n">
        <v>10</v>
      </c>
      <c r="N621" t="n">
        <v>47.12</v>
      </c>
      <c r="O621" t="n">
        <v>26830.34</v>
      </c>
      <c r="P621" t="n">
        <v>117.51</v>
      </c>
      <c r="Q621" t="n">
        <v>446.27</v>
      </c>
      <c r="R621" t="n">
        <v>41.37</v>
      </c>
      <c r="S621" t="n">
        <v>28.73</v>
      </c>
      <c r="T621" t="n">
        <v>5630.67</v>
      </c>
      <c r="U621" t="n">
        <v>0.6899999999999999</v>
      </c>
      <c r="V621" t="n">
        <v>0.9</v>
      </c>
      <c r="W621" t="n">
        <v>0.1</v>
      </c>
      <c r="X621" t="n">
        <v>0.33</v>
      </c>
      <c r="Y621" t="n">
        <v>1</v>
      </c>
      <c r="Z621" t="n">
        <v>10</v>
      </c>
    </row>
    <row r="622">
      <c r="A622" t="n">
        <v>30</v>
      </c>
      <c r="B622" t="n">
        <v>105</v>
      </c>
      <c r="C622" t="inlineStr">
        <is>
          <t xml:space="preserve">CONCLUIDO	</t>
        </is>
      </c>
      <c r="D622" t="n">
        <v>8.3218</v>
      </c>
      <c r="E622" t="n">
        <v>12.02</v>
      </c>
      <c r="F622" t="n">
        <v>9.01</v>
      </c>
      <c r="G622" t="n">
        <v>49.12</v>
      </c>
      <c r="H622" t="n">
        <v>0.7</v>
      </c>
      <c r="I622" t="n">
        <v>11</v>
      </c>
      <c r="J622" t="n">
        <v>216.05</v>
      </c>
      <c r="K622" t="n">
        <v>55.27</v>
      </c>
      <c r="L622" t="n">
        <v>8.5</v>
      </c>
      <c r="M622" t="n">
        <v>9</v>
      </c>
      <c r="N622" t="n">
        <v>47.28</v>
      </c>
      <c r="O622" t="n">
        <v>26880.68</v>
      </c>
      <c r="P622" t="n">
        <v>116.31</v>
      </c>
      <c r="Q622" t="n">
        <v>446.27</v>
      </c>
      <c r="R622" t="n">
        <v>39.93</v>
      </c>
      <c r="S622" t="n">
        <v>28.73</v>
      </c>
      <c r="T622" t="n">
        <v>4914.43</v>
      </c>
      <c r="U622" t="n">
        <v>0.72</v>
      </c>
      <c r="V622" t="n">
        <v>0.9</v>
      </c>
      <c r="W622" t="n">
        <v>0.1</v>
      </c>
      <c r="X622" t="n">
        <v>0.29</v>
      </c>
      <c r="Y622" t="n">
        <v>1</v>
      </c>
      <c r="Z622" t="n">
        <v>10</v>
      </c>
    </row>
    <row r="623">
      <c r="A623" t="n">
        <v>31</v>
      </c>
      <c r="B623" t="n">
        <v>105</v>
      </c>
      <c r="C623" t="inlineStr">
        <is>
          <t xml:space="preserve">CONCLUIDO	</t>
        </is>
      </c>
      <c r="D623" t="n">
        <v>8.3283</v>
      </c>
      <c r="E623" t="n">
        <v>12.01</v>
      </c>
      <c r="F623" t="n">
        <v>9</v>
      </c>
      <c r="G623" t="n">
        <v>49.07</v>
      </c>
      <c r="H623" t="n">
        <v>0.72</v>
      </c>
      <c r="I623" t="n">
        <v>11</v>
      </c>
      <c r="J623" t="n">
        <v>216.46</v>
      </c>
      <c r="K623" t="n">
        <v>55.27</v>
      </c>
      <c r="L623" t="n">
        <v>8.75</v>
      </c>
      <c r="M623" t="n">
        <v>9</v>
      </c>
      <c r="N623" t="n">
        <v>47.44</v>
      </c>
      <c r="O623" t="n">
        <v>26931.07</v>
      </c>
      <c r="P623" t="n">
        <v>115.72</v>
      </c>
      <c r="Q623" t="n">
        <v>446.27</v>
      </c>
      <c r="R623" t="n">
        <v>39.58</v>
      </c>
      <c r="S623" t="n">
        <v>28.73</v>
      </c>
      <c r="T623" t="n">
        <v>4741.22</v>
      </c>
      <c r="U623" t="n">
        <v>0.73</v>
      </c>
      <c r="V623" t="n">
        <v>0.91</v>
      </c>
      <c r="W623" t="n">
        <v>0.1</v>
      </c>
      <c r="X623" t="n">
        <v>0.28</v>
      </c>
      <c r="Y623" t="n">
        <v>1</v>
      </c>
      <c r="Z623" t="n">
        <v>10</v>
      </c>
    </row>
    <row r="624">
      <c r="A624" t="n">
        <v>32</v>
      </c>
      <c r="B624" t="n">
        <v>105</v>
      </c>
      <c r="C624" t="inlineStr">
        <is>
          <t xml:space="preserve">CONCLUIDO	</t>
        </is>
      </c>
      <c r="D624" t="n">
        <v>8.319100000000001</v>
      </c>
      <c r="E624" t="n">
        <v>12.02</v>
      </c>
      <c r="F624" t="n">
        <v>9.01</v>
      </c>
      <c r="G624" t="n">
        <v>49.14</v>
      </c>
      <c r="H624" t="n">
        <v>0.74</v>
      </c>
      <c r="I624" t="n">
        <v>11</v>
      </c>
      <c r="J624" t="n">
        <v>216.87</v>
      </c>
      <c r="K624" t="n">
        <v>55.27</v>
      </c>
      <c r="L624" t="n">
        <v>9</v>
      </c>
      <c r="M624" t="n">
        <v>9</v>
      </c>
      <c r="N624" t="n">
        <v>47.6</v>
      </c>
      <c r="O624" t="n">
        <v>26981.51</v>
      </c>
      <c r="P624" t="n">
        <v>115.6</v>
      </c>
      <c r="Q624" t="n">
        <v>446.27</v>
      </c>
      <c r="R624" t="n">
        <v>40.04</v>
      </c>
      <c r="S624" t="n">
        <v>28.73</v>
      </c>
      <c r="T624" t="n">
        <v>4971.96</v>
      </c>
      <c r="U624" t="n">
        <v>0.72</v>
      </c>
      <c r="V624" t="n">
        <v>0.9</v>
      </c>
      <c r="W624" t="n">
        <v>0.1</v>
      </c>
      <c r="X624" t="n">
        <v>0.29</v>
      </c>
      <c r="Y624" t="n">
        <v>1</v>
      </c>
      <c r="Z624" t="n">
        <v>10</v>
      </c>
    </row>
    <row r="625">
      <c r="A625" t="n">
        <v>33</v>
      </c>
      <c r="B625" t="n">
        <v>105</v>
      </c>
      <c r="C625" t="inlineStr">
        <is>
          <t xml:space="preserve">CONCLUIDO	</t>
        </is>
      </c>
      <c r="D625" t="n">
        <v>8.3818</v>
      </c>
      <c r="E625" t="n">
        <v>11.93</v>
      </c>
      <c r="F625" t="n">
        <v>8.960000000000001</v>
      </c>
      <c r="G625" t="n">
        <v>53.76</v>
      </c>
      <c r="H625" t="n">
        <v>0.76</v>
      </c>
      <c r="I625" t="n">
        <v>10</v>
      </c>
      <c r="J625" t="n">
        <v>217.28</v>
      </c>
      <c r="K625" t="n">
        <v>55.27</v>
      </c>
      <c r="L625" t="n">
        <v>9.25</v>
      </c>
      <c r="M625" t="n">
        <v>8</v>
      </c>
      <c r="N625" t="n">
        <v>47.76</v>
      </c>
      <c r="O625" t="n">
        <v>27032.02</v>
      </c>
      <c r="P625" t="n">
        <v>114.44</v>
      </c>
      <c r="Q625" t="n">
        <v>446.27</v>
      </c>
      <c r="R625" t="n">
        <v>38.35</v>
      </c>
      <c r="S625" t="n">
        <v>28.73</v>
      </c>
      <c r="T625" t="n">
        <v>4127.83</v>
      </c>
      <c r="U625" t="n">
        <v>0.75</v>
      </c>
      <c r="V625" t="n">
        <v>0.91</v>
      </c>
      <c r="W625" t="n">
        <v>0.1</v>
      </c>
      <c r="X625" t="n">
        <v>0.24</v>
      </c>
      <c r="Y625" t="n">
        <v>1</v>
      </c>
      <c r="Z625" t="n">
        <v>10</v>
      </c>
    </row>
    <row r="626">
      <c r="A626" t="n">
        <v>34</v>
      </c>
      <c r="B626" t="n">
        <v>105</v>
      </c>
      <c r="C626" t="inlineStr">
        <is>
          <t xml:space="preserve">CONCLUIDO	</t>
        </is>
      </c>
      <c r="D626" t="n">
        <v>8.4008</v>
      </c>
      <c r="E626" t="n">
        <v>11.9</v>
      </c>
      <c r="F626" t="n">
        <v>8.93</v>
      </c>
      <c r="G626" t="n">
        <v>53.6</v>
      </c>
      <c r="H626" t="n">
        <v>0.78</v>
      </c>
      <c r="I626" t="n">
        <v>10</v>
      </c>
      <c r="J626" t="n">
        <v>217.69</v>
      </c>
      <c r="K626" t="n">
        <v>55.27</v>
      </c>
      <c r="L626" t="n">
        <v>9.5</v>
      </c>
      <c r="M626" t="n">
        <v>8</v>
      </c>
      <c r="N626" t="n">
        <v>47.92</v>
      </c>
      <c r="O626" t="n">
        <v>27082.57</v>
      </c>
      <c r="P626" t="n">
        <v>113.67</v>
      </c>
      <c r="Q626" t="n">
        <v>446.3</v>
      </c>
      <c r="R626" t="n">
        <v>37.28</v>
      </c>
      <c r="S626" t="n">
        <v>28.73</v>
      </c>
      <c r="T626" t="n">
        <v>3592.86</v>
      </c>
      <c r="U626" t="n">
        <v>0.77</v>
      </c>
      <c r="V626" t="n">
        <v>0.91</v>
      </c>
      <c r="W626" t="n">
        <v>0.1</v>
      </c>
      <c r="X626" t="n">
        <v>0.21</v>
      </c>
      <c r="Y626" t="n">
        <v>1</v>
      </c>
      <c r="Z626" t="n">
        <v>10</v>
      </c>
    </row>
    <row r="627">
      <c r="A627" t="n">
        <v>35</v>
      </c>
      <c r="B627" t="n">
        <v>105</v>
      </c>
      <c r="C627" t="inlineStr">
        <is>
          <t xml:space="preserve">CONCLUIDO	</t>
        </is>
      </c>
      <c r="D627" t="n">
        <v>8.391999999999999</v>
      </c>
      <c r="E627" t="n">
        <v>11.92</v>
      </c>
      <c r="F627" t="n">
        <v>8.949999999999999</v>
      </c>
      <c r="G627" t="n">
        <v>53.67</v>
      </c>
      <c r="H627" t="n">
        <v>0.79</v>
      </c>
      <c r="I627" t="n">
        <v>10</v>
      </c>
      <c r="J627" t="n">
        <v>218.1</v>
      </c>
      <c r="K627" t="n">
        <v>55.27</v>
      </c>
      <c r="L627" t="n">
        <v>9.75</v>
      </c>
      <c r="M627" t="n">
        <v>8</v>
      </c>
      <c r="N627" t="n">
        <v>48.08</v>
      </c>
      <c r="O627" t="n">
        <v>27133.18</v>
      </c>
      <c r="P627" t="n">
        <v>113.47</v>
      </c>
      <c r="Q627" t="n">
        <v>446.28</v>
      </c>
      <c r="R627" t="n">
        <v>38.03</v>
      </c>
      <c r="S627" t="n">
        <v>28.73</v>
      </c>
      <c r="T627" t="n">
        <v>3970.97</v>
      </c>
      <c r="U627" t="n">
        <v>0.76</v>
      </c>
      <c r="V627" t="n">
        <v>0.91</v>
      </c>
      <c r="W627" t="n">
        <v>0.09</v>
      </c>
      <c r="X627" t="n">
        <v>0.23</v>
      </c>
      <c r="Y627" t="n">
        <v>1</v>
      </c>
      <c r="Z627" t="n">
        <v>10</v>
      </c>
    </row>
    <row r="628">
      <c r="A628" t="n">
        <v>36</v>
      </c>
      <c r="B628" t="n">
        <v>105</v>
      </c>
      <c r="C628" t="inlineStr">
        <is>
          <t xml:space="preserve">CONCLUIDO	</t>
        </is>
      </c>
      <c r="D628" t="n">
        <v>8.3424</v>
      </c>
      <c r="E628" t="n">
        <v>11.99</v>
      </c>
      <c r="F628" t="n">
        <v>9.02</v>
      </c>
      <c r="G628" t="n">
        <v>54.1</v>
      </c>
      <c r="H628" t="n">
        <v>0.8100000000000001</v>
      </c>
      <c r="I628" t="n">
        <v>10</v>
      </c>
      <c r="J628" t="n">
        <v>218.51</v>
      </c>
      <c r="K628" t="n">
        <v>55.27</v>
      </c>
      <c r="L628" t="n">
        <v>10</v>
      </c>
      <c r="M628" t="n">
        <v>8</v>
      </c>
      <c r="N628" t="n">
        <v>48.24</v>
      </c>
      <c r="O628" t="n">
        <v>27183.85</v>
      </c>
      <c r="P628" t="n">
        <v>113.72</v>
      </c>
      <c r="Q628" t="n">
        <v>446.27</v>
      </c>
      <c r="R628" t="n">
        <v>40.43</v>
      </c>
      <c r="S628" t="n">
        <v>28.73</v>
      </c>
      <c r="T628" t="n">
        <v>5169.72</v>
      </c>
      <c r="U628" t="n">
        <v>0.71</v>
      </c>
      <c r="V628" t="n">
        <v>0.9</v>
      </c>
      <c r="W628" t="n">
        <v>0.1</v>
      </c>
      <c r="X628" t="n">
        <v>0.3</v>
      </c>
      <c r="Y628" t="n">
        <v>1</v>
      </c>
      <c r="Z628" t="n">
        <v>10</v>
      </c>
    </row>
    <row r="629">
      <c r="A629" t="n">
        <v>37</v>
      </c>
      <c r="B629" t="n">
        <v>105</v>
      </c>
      <c r="C629" t="inlineStr">
        <is>
          <t xml:space="preserve">CONCLUIDO	</t>
        </is>
      </c>
      <c r="D629" t="n">
        <v>8.415900000000001</v>
      </c>
      <c r="E629" t="n">
        <v>11.88</v>
      </c>
      <c r="F629" t="n">
        <v>8.949999999999999</v>
      </c>
      <c r="G629" t="n">
        <v>59.68</v>
      </c>
      <c r="H629" t="n">
        <v>0.83</v>
      </c>
      <c r="I629" t="n">
        <v>9</v>
      </c>
      <c r="J629" t="n">
        <v>218.92</v>
      </c>
      <c r="K629" t="n">
        <v>55.27</v>
      </c>
      <c r="L629" t="n">
        <v>10.25</v>
      </c>
      <c r="M629" t="n">
        <v>7</v>
      </c>
      <c r="N629" t="n">
        <v>48.4</v>
      </c>
      <c r="O629" t="n">
        <v>27234.57</v>
      </c>
      <c r="P629" t="n">
        <v>112.28</v>
      </c>
      <c r="Q629" t="n">
        <v>446.28</v>
      </c>
      <c r="R629" t="n">
        <v>38.29</v>
      </c>
      <c r="S629" t="n">
        <v>28.73</v>
      </c>
      <c r="T629" t="n">
        <v>4103.12</v>
      </c>
      <c r="U629" t="n">
        <v>0.75</v>
      </c>
      <c r="V629" t="n">
        <v>0.91</v>
      </c>
      <c r="W629" t="n">
        <v>0.09</v>
      </c>
      <c r="X629" t="n">
        <v>0.23</v>
      </c>
      <c r="Y629" t="n">
        <v>1</v>
      </c>
      <c r="Z629" t="n">
        <v>10</v>
      </c>
    </row>
    <row r="630">
      <c r="A630" t="n">
        <v>38</v>
      </c>
      <c r="B630" t="n">
        <v>105</v>
      </c>
      <c r="C630" t="inlineStr">
        <is>
          <t xml:space="preserve">CONCLUIDO	</t>
        </is>
      </c>
      <c r="D630" t="n">
        <v>8.424200000000001</v>
      </c>
      <c r="E630" t="n">
        <v>11.87</v>
      </c>
      <c r="F630" t="n">
        <v>8.94</v>
      </c>
      <c r="G630" t="n">
        <v>59.61</v>
      </c>
      <c r="H630" t="n">
        <v>0.85</v>
      </c>
      <c r="I630" t="n">
        <v>9</v>
      </c>
      <c r="J630" t="n">
        <v>219.33</v>
      </c>
      <c r="K630" t="n">
        <v>55.27</v>
      </c>
      <c r="L630" t="n">
        <v>10.5</v>
      </c>
      <c r="M630" t="n">
        <v>7</v>
      </c>
      <c r="N630" t="n">
        <v>48.56</v>
      </c>
      <c r="O630" t="n">
        <v>27285.35</v>
      </c>
      <c r="P630" t="n">
        <v>111.83</v>
      </c>
      <c r="Q630" t="n">
        <v>446.27</v>
      </c>
      <c r="R630" t="n">
        <v>37.83</v>
      </c>
      <c r="S630" t="n">
        <v>28.73</v>
      </c>
      <c r="T630" t="n">
        <v>3875.51</v>
      </c>
      <c r="U630" t="n">
        <v>0.76</v>
      </c>
      <c r="V630" t="n">
        <v>0.91</v>
      </c>
      <c r="W630" t="n">
        <v>0.09</v>
      </c>
      <c r="X630" t="n">
        <v>0.22</v>
      </c>
      <c r="Y630" t="n">
        <v>1</v>
      </c>
      <c r="Z630" t="n">
        <v>10</v>
      </c>
    </row>
    <row r="631">
      <c r="A631" t="n">
        <v>39</v>
      </c>
      <c r="B631" t="n">
        <v>105</v>
      </c>
      <c r="C631" t="inlineStr">
        <is>
          <t xml:space="preserve">CONCLUIDO	</t>
        </is>
      </c>
      <c r="D631" t="n">
        <v>8.417899999999999</v>
      </c>
      <c r="E631" t="n">
        <v>11.88</v>
      </c>
      <c r="F631" t="n">
        <v>8.949999999999999</v>
      </c>
      <c r="G631" t="n">
        <v>59.66</v>
      </c>
      <c r="H631" t="n">
        <v>0.87</v>
      </c>
      <c r="I631" t="n">
        <v>9</v>
      </c>
      <c r="J631" t="n">
        <v>219.75</v>
      </c>
      <c r="K631" t="n">
        <v>55.27</v>
      </c>
      <c r="L631" t="n">
        <v>10.75</v>
      </c>
      <c r="M631" t="n">
        <v>7</v>
      </c>
      <c r="N631" t="n">
        <v>48.72</v>
      </c>
      <c r="O631" t="n">
        <v>27336.19</v>
      </c>
      <c r="P631" t="n">
        <v>111.9</v>
      </c>
      <c r="Q631" t="n">
        <v>446.27</v>
      </c>
      <c r="R631" t="n">
        <v>38.13</v>
      </c>
      <c r="S631" t="n">
        <v>28.73</v>
      </c>
      <c r="T631" t="n">
        <v>4025.41</v>
      </c>
      <c r="U631" t="n">
        <v>0.75</v>
      </c>
      <c r="V631" t="n">
        <v>0.91</v>
      </c>
      <c r="W631" t="n">
        <v>0.09</v>
      </c>
      <c r="X631" t="n">
        <v>0.23</v>
      </c>
      <c r="Y631" t="n">
        <v>1</v>
      </c>
      <c r="Z631" t="n">
        <v>10</v>
      </c>
    </row>
    <row r="632">
      <c r="A632" t="n">
        <v>40</v>
      </c>
      <c r="B632" t="n">
        <v>105</v>
      </c>
      <c r="C632" t="inlineStr">
        <is>
          <t xml:space="preserve">CONCLUIDO	</t>
        </is>
      </c>
      <c r="D632" t="n">
        <v>8.409800000000001</v>
      </c>
      <c r="E632" t="n">
        <v>11.89</v>
      </c>
      <c r="F632" t="n">
        <v>8.960000000000001</v>
      </c>
      <c r="G632" t="n">
        <v>59.74</v>
      </c>
      <c r="H632" t="n">
        <v>0.89</v>
      </c>
      <c r="I632" t="n">
        <v>9</v>
      </c>
      <c r="J632" t="n">
        <v>220.16</v>
      </c>
      <c r="K632" t="n">
        <v>55.27</v>
      </c>
      <c r="L632" t="n">
        <v>11</v>
      </c>
      <c r="M632" t="n">
        <v>7</v>
      </c>
      <c r="N632" t="n">
        <v>48.89</v>
      </c>
      <c r="O632" t="n">
        <v>27387.08</v>
      </c>
      <c r="P632" t="n">
        <v>111.76</v>
      </c>
      <c r="Q632" t="n">
        <v>446.27</v>
      </c>
      <c r="R632" t="n">
        <v>38.46</v>
      </c>
      <c r="S632" t="n">
        <v>28.73</v>
      </c>
      <c r="T632" t="n">
        <v>4188.66</v>
      </c>
      <c r="U632" t="n">
        <v>0.75</v>
      </c>
      <c r="V632" t="n">
        <v>0.91</v>
      </c>
      <c r="W632" t="n">
        <v>0.1</v>
      </c>
      <c r="X632" t="n">
        <v>0.24</v>
      </c>
      <c r="Y632" t="n">
        <v>1</v>
      </c>
      <c r="Z632" t="n">
        <v>10</v>
      </c>
    </row>
    <row r="633">
      <c r="A633" t="n">
        <v>41</v>
      </c>
      <c r="B633" t="n">
        <v>105</v>
      </c>
      <c r="C633" t="inlineStr">
        <is>
          <t xml:space="preserve">CONCLUIDO	</t>
        </is>
      </c>
      <c r="D633" t="n">
        <v>8.415100000000001</v>
      </c>
      <c r="E633" t="n">
        <v>11.88</v>
      </c>
      <c r="F633" t="n">
        <v>8.949999999999999</v>
      </c>
      <c r="G633" t="n">
        <v>59.69</v>
      </c>
      <c r="H633" t="n">
        <v>0.91</v>
      </c>
      <c r="I633" t="n">
        <v>9</v>
      </c>
      <c r="J633" t="n">
        <v>220.57</v>
      </c>
      <c r="K633" t="n">
        <v>55.27</v>
      </c>
      <c r="L633" t="n">
        <v>11.25</v>
      </c>
      <c r="M633" t="n">
        <v>7</v>
      </c>
      <c r="N633" t="n">
        <v>49.05</v>
      </c>
      <c r="O633" t="n">
        <v>27438.03</v>
      </c>
      <c r="P633" t="n">
        <v>110.9</v>
      </c>
      <c r="Q633" t="n">
        <v>446.3</v>
      </c>
      <c r="R633" t="n">
        <v>38.22</v>
      </c>
      <c r="S633" t="n">
        <v>28.73</v>
      </c>
      <c r="T633" t="n">
        <v>4068.71</v>
      </c>
      <c r="U633" t="n">
        <v>0.75</v>
      </c>
      <c r="V633" t="n">
        <v>0.91</v>
      </c>
      <c r="W633" t="n">
        <v>0.1</v>
      </c>
      <c r="X633" t="n">
        <v>0.23</v>
      </c>
      <c r="Y633" t="n">
        <v>1</v>
      </c>
      <c r="Z633" t="n">
        <v>10</v>
      </c>
    </row>
    <row r="634">
      <c r="A634" t="n">
        <v>42</v>
      </c>
      <c r="B634" t="n">
        <v>105</v>
      </c>
      <c r="C634" t="inlineStr">
        <is>
          <t xml:space="preserve">CONCLUIDO	</t>
        </is>
      </c>
      <c r="D634" t="n">
        <v>8.468999999999999</v>
      </c>
      <c r="E634" t="n">
        <v>11.81</v>
      </c>
      <c r="F634" t="n">
        <v>8.92</v>
      </c>
      <c r="G634" t="n">
        <v>66.89</v>
      </c>
      <c r="H634" t="n">
        <v>0.92</v>
      </c>
      <c r="I634" t="n">
        <v>8</v>
      </c>
      <c r="J634" t="n">
        <v>220.99</v>
      </c>
      <c r="K634" t="n">
        <v>55.27</v>
      </c>
      <c r="L634" t="n">
        <v>11.5</v>
      </c>
      <c r="M634" t="n">
        <v>6</v>
      </c>
      <c r="N634" t="n">
        <v>49.21</v>
      </c>
      <c r="O634" t="n">
        <v>27489.03</v>
      </c>
      <c r="P634" t="n">
        <v>109.84</v>
      </c>
      <c r="Q634" t="n">
        <v>446.27</v>
      </c>
      <c r="R634" t="n">
        <v>37.14</v>
      </c>
      <c r="S634" t="n">
        <v>28.73</v>
      </c>
      <c r="T634" t="n">
        <v>3533.52</v>
      </c>
      <c r="U634" t="n">
        <v>0.77</v>
      </c>
      <c r="V634" t="n">
        <v>0.91</v>
      </c>
      <c r="W634" t="n">
        <v>0.09</v>
      </c>
      <c r="X634" t="n">
        <v>0.2</v>
      </c>
      <c r="Y634" t="n">
        <v>1</v>
      </c>
      <c r="Z634" t="n">
        <v>10</v>
      </c>
    </row>
    <row r="635">
      <c r="A635" t="n">
        <v>43</v>
      </c>
      <c r="B635" t="n">
        <v>105</v>
      </c>
      <c r="C635" t="inlineStr">
        <is>
          <t xml:space="preserve">CONCLUIDO	</t>
        </is>
      </c>
      <c r="D635" t="n">
        <v>8.4772</v>
      </c>
      <c r="E635" t="n">
        <v>11.8</v>
      </c>
      <c r="F635" t="n">
        <v>8.91</v>
      </c>
      <c r="G635" t="n">
        <v>66.8</v>
      </c>
      <c r="H635" t="n">
        <v>0.9399999999999999</v>
      </c>
      <c r="I635" t="n">
        <v>8</v>
      </c>
      <c r="J635" t="n">
        <v>221.4</v>
      </c>
      <c r="K635" t="n">
        <v>55.27</v>
      </c>
      <c r="L635" t="n">
        <v>11.75</v>
      </c>
      <c r="M635" t="n">
        <v>6</v>
      </c>
      <c r="N635" t="n">
        <v>49.38</v>
      </c>
      <c r="O635" t="n">
        <v>27540.09</v>
      </c>
      <c r="P635" t="n">
        <v>109.33</v>
      </c>
      <c r="Q635" t="n">
        <v>446.3</v>
      </c>
      <c r="R635" t="n">
        <v>36.6</v>
      </c>
      <c r="S635" t="n">
        <v>28.73</v>
      </c>
      <c r="T635" t="n">
        <v>3264.59</v>
      </c>
      <c r="U635" t="n">
        <v>0.78</v>
      </c>
      <c r="V635" t="n">
        <v>0.91</v>
      </c>
      <c r="W635" t="n">
        <v>0.1</v>
      </c>
      <c r="X635" t="n">
        <v>0.19</v>
      </c>
      <c r="Y635" t="n">
        <v>1</v>
      </c>
      <c r="Z635" t="n">
        <v>10</v>
      </c>
    </row>
    <row r="636">
      <c r="A636" t="n">
        <v>44</v>
      </c>
      <c r="B636" t="n">
        <v>105</v>
      </c>
      <c r="C636" t="inlineStr">
        <is>
          <t xml:space="preserve">CONCLUIDO	</t>
        </is>
      </c>
      <c r="D636" t="n">
        <v>8.481400000000001</v>
      </c>
      <c r="E636" t="n">
        <v>11.79</v>
      </c>
      <c r="F636" t="n">
        <v>8.9</v>
      </c>
      <c r="G636" t="n">
        <v>66.76000000000001</v>
      </c>
      <c r="H636" t="n">
        <v>0.96</v>
      </c>
      <c r="I636" t="n">
        <v>8</v>
      </c>
      <c r="J636" t="n">
        <v>221.81</v>
      </c>
      <c r="K636" t="n">
        <v>55.27</v>
      </c>
      <c r="L636" t="n">
        <v>12</v>
      </c>
      <c r="M636" t="n">
        <v>6</v>
      </c>
      <c r="N636" t="n">
        <v>49.54</v>
      </c>
      <c r="O636" t="n">
        <v>27591.21</v>
      </c>
      <c r="P636" t="n">
        <v>109.1</v>
      </c>
      <c r="Q636" t="n">
        <v>446.29</v>
      </c>
      <c r="R636" t="n">
        <v>36.4</v>
      </c>
      <c r="S636" t="n">
        <v>28.73</v>
      </c>
      <c r="T636" t="n">
        <v>3165.3</v>
      </c>
      <c r="U636" t="n">
        <v>0.79</v>
      </c>
      <c r="V636" t="n">
        <v>0.92</v>
      </c>
      <c r="W636" t="n">
        <v>0.1</v>
      </c>
      <c r="X636" t="n">
        <v>0.18</v>
      </c>
      <c r="Y636" t="n">
        <v>1</v>
      </c>
      <c r="Z636" t="n">
        <v>10</v>
      </c>
    </row>
    <row r="637">
      <c r="A637" t="n">
        <v>45</v>
      </c>
      <c r="B637" t="n">
        <v>105</v>
      </c>
      <c r="C637" t="inlineStr">
        <is>
          <t xml:space="preserve">CONCLUIDO	</t>
        </is>
      </c>
      <c r="D637" t="n">
        <v>8.497</v>
      </c>
      <c r="E637" t="n">
        <v>11.77</v>
      </c>
      <c r="F637" t="n">
        <v>8.880000000000001</v>
      </c>
      <c r="G637" t="n">
        <v>66.59999999999999</v>
      </c>
      <c r="H637" t="n">
        <v>0.98</v>
      </c>
      <c r="I637" t="n">
        <v>8</v>
      </c>
      <c r="J637" t="n">
        <v>222.23</v>
      </c>
      <c r="K637" t="n">
        <v>55.27</v>
      </c>
      <c r="L637" t="n">
        <v>12.25</v>
      </c>
      <c r="M637" t="n">
        <v>6</v>
      </c>
      <c r="N637" t="n">
        <v>49.71</v>
      </c>
      <c r="O637" t="n">
        <v>27642.51</v>
      </c>
      <c r="P637" t="n">
        <v>107.66</v>
      </c>
      <c r="Q637" t="n">
        <v>446.34</v>
      </c>
      <c r="R637" t="n">
        <v>35.82</v>
      </c>
      <c r="S637" t="n">
        <v>28.73</v>
      </c>
      <c r="T637" t="n">
        <v>2874.13</v>
      </c>
      <c r="U637" t="n">
        <v>0.8</v>
      </c>
      <c r="V637" t="n">
        <v>0.92</v>
      </c>
      <c r="W637" t="n">
        <v>0.09</v>
      </c>
      <c r="X637" t="n">
        <v>0.16</v>
      </c>
      <c r="Y637" t="n">
        <v>1</v>
      </c>
      <c r="Z637" t="n">
        <v>10</v>
      </c>
    </row>
    <row r="638">
      <c r="A638" t="n">
        <v>46</v>
      </c>
      <c r="B638" t="n">
        <v>105</v>
      </c>
      <c r="C638" t="inlineStr">
        <is>
          <t xml:space="preserve">CONCLUIDO	</t>
        </is>
      </c>
      <c r="D638" t="n">
        <v>8.4527</v>
      </c>
      <c r="E638" t="n">
        <v>11.83</v>
      </c>
      <c r="F638" t="n">
        <v>8.94</v>
      </c>
      <c r="G638" t="n">
        <v>67.06</v>
      </c>
      <c r="H638" t="n">
        <v>1</v>
      </c>
      <c r="I638" t="n">
        <v>8</v>
      </c>
      <c r="J638" t="n">
        <v>222.65</v>
      </c>
      <c r="K638" t="n">
        <v>55.27</v>
      </c>
      <c r="L638" t="n">
        <v>12.5</v>
      </c>
      <c r="M638" t="n">
        <v>6</v>
      </c>
      <c r="N638" t="n">
        <v>49.87</v>
      </c>
      <c r="O638" t="n">
        <v>27693.75</v>
      </c>
      <c r="P638" t="n">
        <v>107.96</v>
      </c>
      <c r="Q638" t="n">
        <v>446.27</v>
      </c>
      <c r="R638" t="n">
        <v>37.96</v>
      </c>
      <c r="S638" t="n">
        <v>28.73</v>
      </c>
      <c r="T638" t="n">
        <v>3946.44</v>
      </c>
      <c r="U638" t="n">
        <v>0.76</v>
      </c>
      <c r="V638" t="n">
        <v>0.91</v>
      </c>
      <c r="W638" t="n">
        <v>0.09</v>
      </c>
      <c r="X638" t="n">
        <v>0.22</v>
      </c>
      <c r="Y638" t="n">
        <v>1</v>
      </c>
      <c r="Z638" t="n">
        <v>10</v>
      </c>
    </row>
    <row r="639">
      <c r="A639" t="n">
        <v>47</v>
      </c>
      <c r="B639" t="n">
        <v>105</v>
      </c>
      <c r="C639" t="inlineStr">
        <is>
          <t xml:space="preserve">CONCLUIDO	</t>
        </is>
      </c>
      <c r="D639" t="n">
        <v>8.520300000000001</v>
      </c>
      <c r="E639" t="n">
        <v>11.74</v>
      </c>
      <c r="F639" t="n">
        <v>8.890000000000001</v>
      </c>
      <c r="G639" t="n">
        <v>76.18000000000001</v>
      </c>
      <c r="H639" t="n">
        <v>1.02</v>
      </c>
      <c r="I639" t="n">
        <v>7</v>
      </c>
      <c r="J639" t="n">
        <v>223.06</v>
      </c>
      <c r="K639" t="n">
        <v>55.27</v>
      </c>
      <c r="L639" t="n">
        <v>12.75</v>
      </c>
      <c r="M639" t="n">
        <v>5</v>
      </c>
      <c r="N639" t="n">
        <v>50.04</v>
      </c>
      <c r="O639" t="n">
        <v>27745.04</v>
      </c>
      <c r="P639" t="n">
        <v>106.71</v>
      </c>
      <c r="Q639" t="n">
        <v>446.27</v>
      </c>
      <c r="R639" t="n">
        <v>36.07</v>
      </c>
      <c r="S639" t="n">
        <v>28.73</v>
      </c>
      <c r="T639" t="n">
        <v>3004.81</v>
      </c>
      <c r="U639" t="n">
        <v>0.8</v>
      </c>
      <c r="V639" t="n">
        <v>0.92</v>
      </c>
      <c r="W639" t="n">
        <v>0.09</v>
      </c>
      <c r="X639" t="n">
        <v>0.17</v>
      </c>
      <c r="Y639" t="n">
        <v>1</v>
      </c>
      <c r="Z639" t="n">
        <v>10</v>
      </c>
    </row>
    <row r="640">
      <c r="A640" t="n">
        <v>48</v>
      </c>
      <c r="B640" t="n">
        <v>105</v>
      </c>
      <c r="C640" t="inlineStr">
        <is>
          <t xml:space="preserve">CONCLUIDO	</t>
        </is>
      </c>
      <c r="D640" t="n">
        <v>8.5143</v>
      </c>
      <c r="E640" t="n">
        <v>11.74</v>
      </c>
      <c r="F640" t="n">
        <v>8.9</v>
      </c>
      <c r="G640" t="n">
        <v>76.25</v>
      </c>
      <c r="H640" t="n">
        <v>1.03</v>
      </c>
      <c r="I640" t="n">
        <v>7</v>
      </c>
      <c r="J640" t="n">
        <v>223.48</v>
      </c>
      <c r="K640" t="n">
        <v>55.27</v>
      </c>
      <c r="L640" t="n">
        <v>13</v>
      </c>
      <c r="M640" t="n">
        <v>5</v>
      </c>
      <c r="N640" t="n">
        <v>50.21</v>
      </c>
      <c r="O640" t="n">
        <v>27796.39</v>
      </c>
      <c r="P640" t="n">
        <v>106.6</v>
      </c>
      <c r="Q640" t="n">
        <v>446.27</v>
      </c>
      <c r="R640" t="n">
        <v>36.41</v>
      </c>
      <c r="S640" t="n">
        <v>28.73</v>
      </c>
      <c r="T640" t="n">
        <v>3175.65</v>
      </c>
      <c r="U640" t="n">
        <v>0.79</v>
      </c>
      <c r="V640" t="n">
        <v>0.92</v>
      </c>
      <c r="W640" t="n">
        <v>0.09</v>
      </c>
      <c r="X640" t="n">
        <v>0.18</v>
      </c>
      <c r="Y640" t="n">
        <v>1</v>
      </c>
      <c r="Z640" t="n">
        <v>10</v>
      </c>
    </row>
    <row r="641">
      <c r="A641" t="n">
        <v>49</v>
      </c>
      <c r="B641" t="n">
        <v>105</v>
      </c>
      <c r="C641" t="inlineStr">
        <is>
          <t xml:space="preserve">CONCLUIDO	</t>
        </is>
      </c>
      <c r="D641" t="n">
        <v>8.523099999999999</v>
      </c>
      <c r="E641" t="n">
        <v>11.73</v>
      </c>
      <c r="F641" t="n">
        <v>8.880000000000001</v>
      </c>
      <c r="G641" t="n">
        <v>76.15000000000001</v>
      </c>
      <c r="H641" t="n">
        <v>1.05</v>
      </c>
      <c r="I641" t="n">
        <v>7</v>
      </c>
      <c r="J641" t="n">
        <v>223.89</v>
      </c>
      <c r="K641" t="n">
        <v>55.27</v>
      </c>
      <c r="L641" t="n">
        <v>13.25</v>
      </c>
      <c r="M641" t="n">
        <v>5</v>
      </c>
      <c r="N641" t="n">
        <v>50.37</v>
      </c>
      <c r="O641" t="n">
        <v>27847.8</v>
      </c>
      <c r="P641" t="n">
        <v>106.14</v>
      </c>
      <c r="Q641" t="n">
        <v>446.27</v>
      </c>
      <c r="R641" t="n">
        <v>35.96</v>
      </c>
      <c r="S641" t="n">
        <v>28.73</v>
      </c>
      <c r="T641" t="n">
        <v>2950.87</v>
      </c>
      <c r="U641" t="n">
        <v>0.8</v>
      </c>
      <c r="V641" t="n">
        <v>0.92</v>
      </c>
      <c r="W641" t="n">
        <v>0.09</v>
      </c>
      <c r="X641" t="n">
        <v>0.16</v>
      </c>
      <c r="Y641" t="n">
        <v>1</v>
      </c>
      <c r="Z641" t="n">
        <v>10</v>
      </c>
    </row>
    <row r="642">
      <c r="A642" t="n">
        <v>50</v>
      </c>
      <c r="B642" t="n">
        <v>105</v>
      </c>
      <c r="C642" t="inlineStr">
        <is>
          <t xml:space="preserve">CONCLUIDO	</t>
        </is>
      </c>
      <c r="D642" t="n">
        <v>8.51</v>
      </c>
      <c r="E642" t="n">
        <v>11.75</v>
      </c>
      <c r="F642" t="n">
        <v>8.9</v>
      </c>
      <c r="G642" t="n">
        <v>76.3</v>
      </c>
      <c r="H642" t="n">
        <v>1.07</v>
      </c>
      <c r="I642" t="n">
        <v>7</v>
      </c>
      <c r="J642" t="n">
        <v>224.31</v>
      </c>
      <c r="K642" t="n">
        <v>55.27</v>
      </c>
      <c r="L642" t="n">
        <v>13.5</v>
      </c>
      <c r="M642" t="n">
        <v>5</v>
      </c>
      <c r="N642" t="n">
        <v>50.54</v>
      </c>
      <c r="O642" t="n">
        <v>27899.27</v>
      </c>
      <c r="P642" t="n">
        <v>106.27</v>
      </c>
      <c r="Q642" t="n">
        <v>446.27</v>
      </c>
      <c r="R642" t="n">
        <v>36.55</v>
      </c>
      <c r="S642" t="n">
        <v>28.73</v>
      </c>
      <c r="T642" t="n">
        <v>3245.83</v>
      </c>
      <c r="U642" t="n">
        <v>0.79</v>
      </c>
      <c r="V642" t="n">
        <v>0.91</v>
      </c>
      <c r="W642" t="n">
        <v>0.09</v>
      </c>
      <c r="X642" t="n">
        <v>0.18</v>
      </c>
      <c r="Y642" t="n">
        <v>1</v>
      </c>
      <c r="Z642" t="n">
        <v>10</v>
      </c>
    </row>
    <row r="643">
      <c r="A643" t="n">
        <v>51</v>
      </c>
      <c r="B643" t="n">
        <v>105</v>
      </c>
      <c r="C643" t="inlineStr">
        <is>
          <t xml:space="preserve">CONCLUIDO	</t>
        </is>
      </c>
      <c r="D643" t="n">
        <v>8.5169</v>
      </c>
      <c r="E643" t="n">
        <v>11.74</v>
      </c>
      <c r="F643" t="n">
        <v>8.890000000000001</v>
      </c>
      <c r="G643" t="n">
        <v>76.22</v>
      </c>
      <c r="H643" t="n">
        <v>1.09</v>
      </c>
      <c r="I643" t="n">
        <v>7</v>
      </c>
      <c r="J643" t="n">
        <v>224.73</v>
      </c>
      <c r="K643" t="n">
        <v>55.27</v>
      </c>
      <c r="L643" t="n">
        <v>13.75</v>
      </c>
      <c r="M643" t="n">
        <v>5</v>
      </c>
      <c r="N643" t="n">
        <v>50.71</v>
      </c>
      <c r="O643" t="n">
        <v>27950.8</v>
      </c>
      <c r="P643" t="n">
        <v>105.57</v>
      </c>
      <c r="Q643" t="n">
        <v>446.28</v>
      </c>
      <c r="R643" t="n">
        <v>36.27</v>
      </c>
      <c r="S643" t="n">
        <v>28.73</v>
      </c>
      <c r="T643" t="n">
        <v>3105.02</v>
      </c>
      <c r="U643" t="n">
        <v>0.79</v>
      </c>
      <c r="V643" t="n">
        <v>0.92</v>
      </c>
      <c r="W643" t="n">
        <v>0.09</v>
      </c>
      <c r="X643" t="n">
        <v>0.17</v>
      </c>
      <c r="Y643" t="n">
        <v>1</v>
      </c>
      <c r="Z643" t="n">
        <v>10</v>
      </c>
    </row>
    <row r="644">
      <c r="A644" t="n">
        <v>52</v>
      </c>
      <c r="B644" t="n">
        <v>105</v>
      </c>
      <c r="C644" t="inlineStr">
        <is>
          <t xml:space="preserve">CONCLUIDO	</t>
        </is>
      </c>
      <c r="D644" t="n">
        <v>8.523899999999999</v>
      </c>
      <c r="E644" t="n">
        <v>11.73</v>
      </c>
      <c r="F644" t="n">
        <v>8.880000000000001</v>
      </c>
      <c r="G644" t="n">
        <v>76.14</v>
      </c>
      <c r="H644" t="n">
        <v>1.11</v>
      </c>
      <c r="I644" t="n">
        <v>7</v>
      </c>
      <c r="J644" t="n">
        <v>225.15</v>
      </c>
      <c r="K644" t="n">
        <v>55.27</v>
      </c>
      <c r="L644" t="n">
        <v>14</v>
      </c>
      <c r="M644" t="n">
        <v>5</v>
      </c>
      <c r="N644" t="n">
        <v>50.88</v>
      </c>
      <c r="O644" t="n">
        <v>28002.38</v>
      </c>
      <c r="P644" t="n">
        <v>104.38</v>
      </c>
      <c r="Q644" t="n">
        <v>446.27</v>
      </c>
      <c r="R644" t="n">
        <v>35.87</v>
      </c>
      <c r="S644" t="n">
        <v>28.73</v>
      </c>
      <c r="T644" t="n">
        <v>2904.88</v>
      </c>
      <c r="U644" t="n">
        <v>0.8</v>
      </c>
      <c r="V644" t="n">
        <v>0.92</v>
      </c>
      <c r="W644" t="n">
        <v>0.09</v>
      </c>
      <c r="X644" t="n">
        <v>0.16</v>
      </c>
      <c r="Y644" t="n">
        <v>1</v>
      </c>
      <c r="Z644" t="n">
        <v>10</v>
      </c>
    </row>
    <row r="645">
      <c r="A645" t="n">
        <v>53</v>
      </c>
      <c r="B645" t="n">
        <v>105</v>
      </c>
      <c r="C645" t="inlineStr">
        <is>
          <t xml:space="preserve">CONCLUIDO	</t>
        </is>
      </c>
      <c r="D645" t="n">
        <v>8.5268</v>
      </c>
      <c r="E645" t="n">
        <v>11.73</v>
      </c>
      <c r="F645" t="n">
        <v>8.880000000000001</v>
      </c>
      <c r="G645" t="n">
        <v>76.11</v>
      </c>
      <c r="H645" t="n">
        <v>1.12</v>
      </c>
      <c r="I645" t="n">
        <v>7</v>
      </c>
      <c r="J645" t="n">
        <v>225.57</v>
      </c>
      <c r="K645" t="n">
        <v>55.27</v>
      </c>
      <c r="L645" t="n">
        <v>14.25</v>
      </c>
      <c r="M645" t="n">
        <v>5</v>
      </c>
      <c r="N645" t="n">
        <v>51.04</v>
      </c>
      <c r="O645" t="n">
        <v>28054.03</v>
      </c>
      <c r="P645" t="n">
        <v>104.07</v>
      </c>
      <c r="Q645" t="n">
        <v>446.27</v>
      </c>
      <c r="R645" t="n">
        <v>35.74</v>
      </c>
      <c r="S645" t="n">
        <v>28.73</v>
      </c>
      <c r="T645" t="n">
        <v>2838.16</v>
      </c>
      <c r="U645" t="n">
        <v>0.8</v>
      </c>
      <c r="V645" t="n">
        <v>0.92</v>
      </c>
      <c r="W645" t="n">
        <v>0.09</v>
      </c>
      <c r="X645" t="n">
        <v>0.16</v>
      </c>
      <c r="Y645" t="n">
        <v>1</v>
      </c>
      <c r="Z645" t="n">
        <v>10</v>
      </c>
    </row>
    <row r="646">
      <c r="A646" t="n">
        <v>54</v>
      </c>
      <c r="B646" t="n">
        <v>105</v>
      </c>
      <c r="C646" t="inlineStr">
        <is>
          <t xml:space="preserve">CONCLUIDO	</t>
        </is>
      </c>
      <c r="D646" t="n">
        <v>8.5411</v>
      </c>
      <c r="E646" t="n">
        <v>11.71</v>
      </c>
      <c r="F646" t="n">
        <v>8.859999999999999</v>
      </c>
      <c r="G646" t="n">
        <v>75.94</v>
      </c>
      <c r="H646" t="n">
        <v>1.14</v>
      </c>
      <c r="I646" t="n">
        <v>7</v>
      </c>
      <c r="J646" t="n">
        <v>225.99</v>
      </c>
      <c r="K646" t="n">
        <v>55.27</v>
      </c>
      <c r="L646" t="n">
        <v>14.5</v>
      </c>
      <c r="M646" t="n">
        <v>5</v>
      </c>
      <c r="N646" t="n">
        <v>51.21</v>
      </c>
      <c r="O646" t="n">
        <v>28105.73</v>
      </c>
      <c r="P646" t="n">
        <v>102.36</v>
      </c>
      <c r="Q646" t="n">
        <v>446.27</v>
      </c>
      <c r="R646" t="n">
        <v>35.01</v>
      </c>
      <c r="S646" t="n">
        <v>28.73</v>
      </c>
      <c r="T646" t="n">
        <v>2476.16</v>
      </c>
      <c r="U646" t="n">
        <v>0.82</v>
      </c>
      <c r="V646" t="n">
        <v>0.92</v>
      </c>
      <c r="W646" t="n">
        <v>0.09</v>
      </c>
      <c r="X646" t="n">
        <v>0.14</v>
      </c>
      <c r="Y646" t="n">
        <v>1</v>
      </c>
      <c r="Z646" t="n">
        <v>10</v>
      </c>
    </row>
    <row r="647">
      <c r="A647" t="n">
        <v>55</v>
      </c>
      <c r="B647" t="n">
        <v>105</v>
      </c>
      <c r="C647" t="inlineStr">
        <is>
          <t xml:space="preserve">CONCLUIDO	</t>
        </is>
      </c>
      <c r="D647" t="n">
        <v>8.579800000000001</v>
      </c>
      <c r="E647" t="n">
        <v>11.66</v>
      </c>
      <c r="F647" t="n">
        <v>8.85</v>
      </c>
      <c r="G647" t="n">
        <v>88.47</v>
      </c>
      <c r="H647" t="n">
        <v>1.16</v>
      </c>
      <c r="I647" t="n">
        <v>6</v>
      </c>
      <c r="J647" t="n">
        <v>226.41</v>
      </c>
      <c r="K647" t="n">
        <v>55.27</v>
      </c>
      <c r="L647" t="n">
        <v>14.75</v>
      </c>
      <c r="M647" t="n">
        <v>4</v>
      </c>
      <c r="N647" t="n">
        <v>51.38</v>
      </c>
      <c r="O647" t="n">
        <v>28157.49</v>
      </c>
      <c r="P647" t="n">
        <v>102.11</v>
      </c>
      <c r="Q647" t="n">
        <v>446.28</v>
      </c>
      <c r="R647" t="n">
        <v>34.81</v>
      </c>
      <c r="S647" t="n">
        <v>28.73</v>
      </c>
      <c r="T647" t="n">
        <v>2377.53</v>
      </c>
      <c r="U647" t="n">
        <v>0.83</v>
      </c>
      <c r="V647" t="n">
        <v>0.92</v>
      </c>
      <c r="W647" t="n">
        <v>0.09</v>
      </c>
      <c r="X647" t="n">
        <v>0.13</v>
      </c>
      <c r="Y647" t="n">
        <v>1</v>
      </c>
      <c r="Z647" t="n">
        <v>10</v>
      </c>
    </row>
    <row r="648">
      <c r="A648" t="n">
        <v>56</v>
      </c>
      <c r="B648" t="n">
        <v>105</v>
      </c>
      <c r="C648" t="inlineStr">
        <is>
          <t xml:space="preserve">CONCLUIDO	</t>
        </is>
      </c>
      <c r="D648" t="n">
        <v>8.550700000000001</v>
      </c>
      <c r="E648" t="n">
        <v>11.7</v>
      </c>
      <c r="F648" t="n">
        <v>8.890000000000001</v>
      </c>
      <c r="G648" t="n">
        <v>88.87</v>
      </c>
      <c r="H648" t="n">
        <v>1.18</v>
      </c>
      <c r="I648" t="n">
        <v>6</v>
      </c>
      <c r="J648" t="n">
        <v>226.83</v>
      </c>
      <c r="K648" t="n">
        <v>55.27</v>
      </c>
      <c r="L648" t="n">
        <v>15</v>
      </c>
      <c r="M648" t="n">
        <v>4</v>
      </c>
      <c r="N648" t="n">
        <v>51.55</v>
      </c>
      <c r="O648" t="n">
        <v>28209.31</v>
      </c>
      <c r="P648" t="n">
        <v>102.67</v>
      </c>
      <c r="Q648" t="n">
        <v>446.27</v>
      </c>
      <c r="R648" t="n">
        <v>36.14</v>
      </c>
      <c r="S648" t="n">
        <v>28.73</v>
      </c>
      <c r="T648" t="n">
        <v>3047.13</v>
      </c>
      <c r="U648" t="n">
        <v>0.79</v>
      </c>
      <c r="V648" t="n">
        <v>0.92</v>
      </c>
      <c r="W648" t="n">
        <v>0.09</v>
      </c>
      <c r="X648" t="n">
        <v>0.17</v>
      </c>
      <c r="Y648" t="n">
        <v>1</v>
      </c>
      <c r="Z648" t="n">
        <v>10</v>
      </c>
    </row>
    <row r="649">
      <c r="A649" t="n">
        <v>57</v>
      </c>
      <c r="B649" t="n">
        <v>105</v>
      </c>
      <c r="C649" t="inlineStr">
        <is>
          <t xml:space="preserve">CONCLUIDO	</t>
        </is>
      </c>
      <c r="D649" t="n">
        <v>8.576499999999999</v>
      </c>
      <c r="E649" t="n">
        <v>11.66</v>
      </c>
      <c r="F649" t="n">
        <v>8.85</v>
      </c>
      <c r="G649" t="n">
        <v>88.52</v>
      </c>
      <c r="H649" t="n">
        <v>1.19</v>
      </c>
      <c r="I649" t="n">
        <v>6</v>
      </c>
      <c r="J649" t="n">
        <v>227.25</v>
      </c>
      <c r="K649" t="n">
        <v>55.27</v>
      </c>
      <c r="L649" t="n">
        <v>15.25</v>
      </c>
      <c r="M649" t="n">
        <v>4</v>
      </c>
      <c r="N649" t="n">
        <v>51.72</v>
      </c>
      <c r="O649" t="n">
        <v>28261.2</v>
      </c>
      <c r="P649" t="n">
        <v>102.25</v>
      </c>
      <c r="Q649" t="n">
        <v>446.27</v>
      </c>
      <c r="R649" t="n">
        <v>34.86</v>
      </c>
      <c r="S649" t="n">
        <v>28.73</v>
      </c>
      <c r="T649" t="n">
        <v>2404.85</v>
      </c>
      <c r="U649" t="n">
        <v>0.82</v>
      </c>
      <c r="V649" t="n">
        <v>0.92</v>
      </c>
      <c r="W649" t="n">
        <v>0.09</v>
      </c>
      <c r="X649" t="n">
        <v>0.13</v>
      </c>
      <c r="Y649" t="n">
        <v>1</v>
      </c>
      <c r="Z649" t="n">
        <v>10</v>
      </c>
    </row>
    <row r="650">
      <c r="A650" t="n">
        <v>58</v>
      </c>
      <c r="B650" t="n">
        <v>105</v>
      </c>
      <c r="C650" t="inlineStr">
        <is>
          <t xml:space="preserve">CONCLUIDO	</t>
        </is>
      </c>
      <c r="D650" t="n">
        <v>8.565899999999999</v>
      </c>
      <c r="E650" t="n">
        <v>11.67</v>
      </c>
      <c r="F650" t="n">
        <v>8.869999999999999</v>
      </c>
      <c r="G650" t="n">
        <v>88.66</v>
      </c>
      <c r="H650" t="n">
        <v>1.21</v>
      </c>
      <c r="I650" t="n">
        <v>6</v>
      </c>
      <c r="J650" t="n">
        <v>227.67</v>
      </c>
      <c r="K650" t="n">
        <v>55.27</v>
      </c>
      <c r="L650" t="n">
        <v>15.5</v>
      </c>
      <c r="M650" t="n">
        <v>4</v>
      </c>
      <c r="N650" t="n">
        <v>51.9</v>
      </c>
      <c r="O650" t="n">
        <v>28313.14</v>
      </c>
      <c r="P650" t="n">
        <v>102.4</v>
      </c>
      <c r="Q650" t="n">
        <v>446.27</v>
      </c>
      <c r="R650" t="n">
        <v>35.38</v>
      </c>
      <c r="S650" t="n">
        <v>28.73</v>
      </c>
      <c r="T650" t="n">
        <v>2664.03</v>
      </c>
      <c r="U650" t="n">
        <v>0.8100000000000001</v>
      </c>
      <c r="V650" t="n">
        <v>0.92</v>
      </c>
      <c r="W650" t="n">
        <v>0.09</v>
      </c>
      <c r="X650" t="n">
        <v>0.15</v>
      </c>
      <c r="Y650" t="n">
        <v>1</v>
      </c>
      <c r="Z650" t="n">
        <v>10</v>
      </c>
    </row>
    <row r="651">
      <c r="A651" t="n">
        <v>59</v>
      </c>
      <c r="B651" t="n">
        <v>105</v>
      </c>
      <c r="C651" t="inlineStr">
        <is>
          <t xml:space="preserve">CONCLUIDO	</t>
        </is>
      </c>
      <c r="D651" t="n">
        <v>8.568</v>
      </c>
      <c r="E651" t="n">
        <v>11.67</v>
      </c>
      <c r="F651" t="n">
        <v>8.859999999999999</v>
      </c>
      <c r="G651" t="n">
        <v>88.63</v>
      </c>
      <c r="H651" t="n">
        <v>1.23</v>
      </c>
      <c r="I651" t="n">
        <v>6</v>
      </c>
      <c r="J651" t="n">
        <v>228.09</v>
      </c>
      <c r="K651" t="n">
        <v>55.27</v>
      </c>
      <c r="L651" t="n">
        <v>15.75</v>
      </c>
      <c r="M651" t="n">
        <v>4</v>
      </c>
      <c r="N651" t="n">
        <v>52.07</v>
      </c>
      <c r="O651" t="n">
        <v>28365.14</v>
      </c>
      <c r="P651" t="n">
        <v>102.2</v>
      </c>
      <c r="Q651" t="n">
        <v>446.31</v>
      </c>
      <c r="R651" t="n">
        <v>35.27</v>
      </c>
      <c r="S651" t="n">
        <v>28.73</v>
      </c>
      <c r="T651" t="n">
        <v>2610.45</v>
      </c>
      <c r="U651" t="n">
        <v>0.8100000000000001</v>
      </c>
      <c r="V651" t="n">
        <v>0.92</v>
      </c>
      <c r="W651" t="n">
        <v>0.09</v>
      </c>
      <c r="X651" t="n">
        <v>0.14</v>
      </c>
      <c r="Y651" t="n">
        <v>1</v>
      </c>
      <c r="Z651" t="n">
        <v>10</v>
      </c>
    </row>
    <row r="652">
      <c r="A652" t="n">
        <v>60</v>
      </c>
      <c r="B652" t="n">
        <v>105</v>
      </c>
      <c r="C652" t="inlineStr">
        <is>
          <t xml:space="preserve">CONCLUIDO	</t>
        </is>
      </c>
      <c r="D652" t="n">
        <v>8.569000000000001</v>
      </c>
      <c r="E652" t="n">
        <v>11.67</v>
      </c>
      <c r="F652" t="n">
        <v>8.859999999999999</v>
      </c>
      <c r="G652" t="n">
        <v>88.62</v>
      </c>
      <c r="H652" t="n">
        <v>1.24</v>
      </c>
      <c r="I652" t="n">
        <v>6</v>
      </c>
      <c r="J652" t="n">
        <v>228.51</v>
      </c>
      <c r="K652" t="n">
        <v>55.27</v>
      </c>
      <c r="L652" t="n">
        <v>16</v>
      </c>
      <c r="M652" t="n">
        <v>3</v>
      </c>
      <c r="N652" t="n">
        <v>52.24</v>
      </c>
      <c r="O652" t="n">
        <v>28417.2</v>
      </c>
      <c r="P652" t="n">
        <v>102.41</v>
      </c>
      <c r="Q652" t="n">
        <v>446.31</v>
      </c>
      <c r="R652" t="n">
        <v>35.2</v>
      </c>
      <c r="S652" t="n">
        <v>28.73</v>
      </c>
      <c r="T652" t="n">
        <v>2574.67</v>
      </c>
      <c r="U652" t="n">
        <v>0.82</v>
      </c>
      <c r="V652" t="n">
        <v>0.92</v>
      </c>
      <c r="W652" t="n">
        <v>0.09</v>
      </c>
      <c r="X652" t="n">
        <v>0.14</v>
      </c>
      <c r="Y652" t="n">
        <v>1</v>
      </c>
      <c r="Z652" t="n">
        <v>10</v>
      </c>
    </row>
    <row r="653">
      <c r="A653" t="n">
        <v>61</v>
      </c>
      <c r="B653" t="n">
        <v>105</v>
      </c>
      <c r="C653" t="inlineStr">
        <is>
          <t xml:space="preserve">CONCLUIDO	</t>
        </is>
      </c>
      <c r="D653" t="n">
        <v>8.5669</v>
      </c>
      <c r="E653" t="n">
        <v>11.67</v>
      </c>
      <c r="F653" t="n">
        <v>8.859999999999999</v>
      </c>
      <c r="G653" t="n">
        <v>88.65000000000001</v>
      </c>
      <c r="H653" t="n">
        <v>1.26</v>
      </c>
      <c r="I653" t="n">
        <v>6</v>
      </c>
      <c r="J653" t="n">
        <v>228.93</v>
      </c>
      <c r="K653" t="n">
        <v>55.27</v>
      </c>
      <c r="L653" t="n">
        <v>16.25</v>
      </c>
      <c r="M653" t="n">
        <v>3</v>
      </c>
      <c r="N653" t="n">
        <v>52.41</v>
      </c>
      <c r="O653" t="n">
        <v>28469.32</v>
      </c>
      <c r="P653" t="n">
        <v>101.73</v>
      </c>
      <c r="Q653" t="n">
        <v>446.31</v>
      </c>
      <c r="R653" t="n">
        <v>35.3</v>
      </c>
      <c r="S653" t="n">
        <v>28.73</v>
      </c>
      <c r="T653" t="n">
        <v>2623.72</v>
      </c>
      <c r="U653" t="n">
        <v>0.8100000000000001</v>
      </c>
      <c r="V653" t="n">
        <v>0.92</v>
      </c>
      <c r="W653" t="n">
        <v>0.09</v>
      </c>
      <c r="X653" t="n">
        <v>0.14</v>
      </c>
      <c r="Y653" t="n">
        <v>1</v>
      </c>
      <c r="Z653" t="n">
        <v>10</v>
      </c>
    </row>
    <row r="654">
      <c r="A654" t="n">
        <v>62</v>
      </c>
      <c r="B654" t="n">
        <v>105</v>
      </c>
      <c r="C654" t="inlineStr">
        <is>
          <t xml:space="preserve">CONCLUIDO	</t>
        </is>
      </c>
      <c r="D654" t="n">
        <v>8.5641</v>
      </c>
      <c r="E654" t="n">
        <v>11.68</v>
      </c>
      <c r="F654" t="n">
        <v>8.869999999999999</v>
      </c>
      <c r="G654" t="n">
        <v>88.69</v>
      </c>
      <c r="H654" t="n">
        <v>1.28</v>
      </c>
      <c r="I654" t="n">
        <v>6</v>
      </c>
      <c r="J654" t="n">
        <v>229.36</v>
      </c>
      <c r="K654" t="n">
        <v>55.27</v>
      </c>
      <c r="L654" t="n">
        <v>16.5</v>
      </c>
      <c r="M654" t="n">
        <v>3</v>
      </c>
      <c r="N654" t="n">
        <v>52.58</v>
      </c>
      <c r="O654" t="n">
        <v>28521.51</v>
      </c>
      <c r="P654" t="n">
        <v>101.33</v>
      </c>
      <c r="Q654" t="n">
        <v>446.31</v>
      </c>
      <c r="R654" t="n">
        <v>35.4</v>
      </c>
      <c r="S654" t="n">
        <v>28.73</v>
      </c>
      <c r="T654" t="n">
        <v>2676.53</v>
      </c>
      <c r="U654" t="n">
        <v>0.8100000000000001</v>
      </c>
      <c r="V654" t="n">
        <v>0.92</v>
      </c>
      <c r="W654" t="n">
        <v>0.09</v>
      </c>
      <c r="X654" t="n">
        <v>0.15</v>
      </c>
      <c r="Y654" t="n">
        <v>1</v>
      </c>
      <c r="Z654" t="n">
        <v>10</v>
      </c>
    </row>
    <row r="655">
      <c r="A655" t="n">
        <v>63</v>
      </c>
      <c r="B655" t="n">
        <v>105</v>
      </c>
      <c r="C655" t="inlineStr">
        <is>
          <t xml:space="preserve">CONCLUIDO	</t>
        </is>
      </c>
      <c r="D655" t="n">
        <v>8.5509</v>
      </c>
      <c r="E655" t="n">
        <v>11.69</v>
      </c>
      <c r="F655" t="n">
        <v>8.890000000000001</v>
      </c>
      <c r="G655" t="n">
        <v>88.87</v>
      </c>
      <c r="H655" t="n">
        <v>1.3</v>
      </c>
      <c r="I655" t="n">
        <v>6</v>
      </c>
      <c r="J655" t="n">
        <v>229.78</v>
      </c>
      <c r="K655" t="n">
        <v>55.27</v>
      </c>
      <c r="L655" t="n">
        <v>16.75</v>
      </c>
      <c r="M655" t="n">
        <v>1</v>
      </c>
      <c r="N655" t="n">
        <v>52.76</v>
      </c>
      <c r="O655" t="n">
        <v>28573.75</v>
      </c>
      <c r="P655" t="n">
        <v>100.89</v>
      </c>
      <c r="Q655" t="n">
        <v>446.31</v>
      </c>
      <c r="R655" t="n">
        <v>35.96</v>
      </c>
      <c r="S655" t="n">
        <v>28.73</v>
      </c>
      <c r="T655" t="n">
        <v>2955.5</v>
      </c>
      <c r="U655" t="n">
        <v>0.8</v>
      </c>
      <c r="V655" t="n">
        <v>0.92</v>
      </c>
      <c r="W655" t="n">
        <v>0.09</v>
      </c>
      <c r="X655" t="n">
        <v>0.17</v>
      </c>
      <c r="Y655" t="n">
        <v>1</v>
      </c>
      <c r="Z655" t="n">
        <v>10</v>
      </c>
    </row>
    <row r="656">
      <c r="A656" t="n">
        <v>64</v>
      </c>
      <c r="B656" t="n">
        <v>105</v>
      </c>
      <c r="C656" t="inlineStr">
        <is>
          <t xml:space="preserve">CONCLUIDO	</t>
        </is>
      </c>
      <c r="D656" t="n">
        <v>8.552099999999999</v>
      </c>
      <c r="E656" t="n">
        <v>11.69</v>
      </c>
      <c r="F656" t="n">
        <v>8.880000000000001</v>
      </c>
      <c r="G656" t="n">
        <v>88.84999999999999</v>
      </c>
      <c r="H656" t="n">
        <v>1.31</v>
      </c>
      <c r="I656" t="n">
        <v>6</v>
      </c>
      <c r="J656" t="n">
        <v>230.2</v>
      </c>
      <c r="K656" t="n">
        <v>55.27</v>
      </c>
      <c r="L656" t="n">
        <v>17</v>
      </c>
      <c r="M656" t="n">
        <v>1</v>
      </c>
      <c r="N656" t="n">
        <v>52.93</v>
      </c>
      <c r="O656" t="n">
        <v>28626.06</v>
      </c>
      <c r="P656" t="n">
        <v>100.83</v>
      </c>
      <c r="Q656" t="n">
        <v>446.31</v>
      </c>
      <c r="R656" t="n">
        <v>35.86</v>
      </c>
      <c r="S656" t="n">
        <v>28.73</v>
      </c>
      <c r="T656" t="n">
        <v>2904.11</v>
      </c>
      <c r="U656" t="n">
        <v>0.8</v>
      </c>
      <c r="V656" t="n">
        <v>0.92</v>
      </c>
      <c r="W656" t="n">
        <v>0.1</v>
      </c>
      <c r="X656" t="n">
        <v>0.16</v>
      </c>
      <c r="Y656" t="n">
        <v>1</v>
      </c>
      <c r="Z656" t="n">
        <v>10</v>
      </c>
    </row>
    <row r="657">
      <c r="A657" t="n">
        <v>65</v>
      </c>
      <c r="B657" t="n">
        <v>105</v>
      </c>
      <c r="C657" t="inlineStr">
        <is>
          <t xml:space="preserve">CONCLUIDO	</t>
        </is>
      </c>
      <c r="D657" t="n">
        <v>8.5509</v>
      </c>
      <c r="E657" t="n">
        <v>11.69</v>
      </c>
      <c r="F657" t="n">
        <v>8.890000000000001</v>
      </c>
      <c r="G657" t="n">
        <v>88.87</v>
      </c>
      <c r="H657" t="n">
        <v>1.33</v>
      </c>
      <c r="I657" t="n">
        <v>6</v>
      </c>
      <c r="J657" t="n">
        <v>230.63</v>
      </c>
      <c r="K657" t="n">
        <v>55.27</v>
      </c>
      <c r="L657" t="n">
        <v>17.25</v>
      </c>
      <c r="M657" t="n">
        <v>0</v>
      </c>
      <c r="N657" t="n">
        <v>53.11</v>
      </c>
      <c r="O657" t="n">
        <v>28678.42</v>
      </c>
      <c r="P657" t="n">
        <v>101</v>
      </c>
      <c r="Q657" t="n">
        <v>446.31</v>
      </c>
      <c r="R657" t="n">
        <v>35.87</v>
      </c>
      <c r="S657" t="n">
        <v>28.73</v>
      </c>
      <c r="T657" t="n">
        <v>2909.97</v>
      </c>
      <c r="U657" t="n">
        <v>0.8</v>
      </c>
      <c r="V657" t="n">
        <v>0.92</v>
      </c>
      <c r="W657" t="n">
        <v>0.1</v>
      </c>
      <c r="X657" t="n">
        <v>0.17</v>
      </c>
      <c r="Y657" t="n">
        <v>1</v>
      </c>
      <c r="Z657" t="n">
        <v>10</v>
      </c>
    </row>
    <row r="658">
      <c r="A658" t="n">
        <v>0</v>
      </c>
      <c r="B658" t="n">
        <v>60</v>
      </c>
      <c r="C658" t="inlineStr">
        <is>
          <t xml:space="preserve">CONCLUIDO	</t>
        </is>
      </c>
      <c r="D658" t="n">
        <v>6.513</v>
      </c>
      <c r="E658" t="n">
        <v>15.35</v>
      </c>
      <c r="F658" t="n">
        <v>11.1</v>
      </c>
      <c r="G658" t="n">
        <v>8.02</v>
      </c>
      <c r="H658" t="n">
        <v>0.14</v>
      </c>
      <c r="I658" t="n">
        <v>83</v>
      </c>
      <c r="J658" t="n">
        <v>124.63</v>
      </c>
      <c r="K658" t="n">
        <v>45</v>
      </c>
      <c r="L658" t="n">
        <v>1</v>
      </c>
      <c r="M658" t="n">
        <v>81</v>
      </c>
      <c r="N658" t="n">
        <v>18.64</v>
      </c>
      <c r="O658" t="n">
        <v>15605.44</v>
      </c>
      <c r="P658" t="n">
        <v>113.52</v>
      </c>
      <c r="Q658" t="n">
        <v>446.28</v>
      </c>
      <c r="R658" t="n">
        <v>108.39</v>
      </c>
      <c r="S658" t="n">
        <v>28.73</v>
      </c>
      <c r="T658" t="n">
        <v>38786.69</v>
      </c>
      <c r="U658" t="n">
        <v>0.27</v>
      </c>
      <c r="V658" t="n">
        <v>0.73</v>
      </c>
      <c r="W658" t="n">
        <v>0.21</v>
      </c>
      <c r="X658" t="n">
        <v>2.38</v>
      </c>
      <c r="Y658" t="n">
        <v>1</v>
      </c>
      <c r="Z658" t="n">
        <v>10</v>
      </c>
    </row>
    <row r="659">
      <c r="A659" t="n">
        <v>1</v>
      </c>
      <c r="B659" t="n">
        <v>60</v>
      </c>
      <c r="C659" t="inlineStr">
        <is>
          <t xml:space="preserve">CONCLUIDO	</t>
        </is>
      </c>
      <c r="D659" t="n">
        <v>7.01</v>
      </c>
      <c r="E659" t="n">
        <v>14.27</v>
      </c>
      <c r="F659" t="n">
        <v>10.52</v>
      </c>
      <c r="G659" t="n">
        <v>10.02</v>
      </c>
      <c r="H659" t="n">
        <v>0.18</v>
      </c>
      <c r="I659" t="n">
        <v>63</v>
      </c>
      <c r="J659" t="n">
        <v>124.96</v>
      </c>
      <c r="K659" t="n">
        <v>45</v>
      </c>
      <c r="L659" t="n">
        <v>1.25</v>
      </c>
      <c r="M659" t="n">
        <v>61</v>
      </c>
      <c r="N659" t="n">
        <v>18.71</v>
      </c>
      <c r="O659" t="n">
        <v>15645.96</v>
      </c>
      <c r="P659" t="n">
        <v>106.84</v>
      </c>
      <c r="Q659" t="n">
        <v>446.3</v>
      </c>
      <c r="R659" t="n">
        <v>89.48</v>
      </c>
      <c r="S659" t="n">
        <v>28.73</v>
      </c>
      <c r="T659" t="n">
        <v>29428.7</v>
      </c>
      <c r="U659" t="n">
        <v>0.32</v>
      </c>
      <c r="V659" t="n">
        <v>0.77</v>
      </c>
      <c r="W659" t="n">
        <v>0.18</v>
      </c>
      <c r="X659" t="n">
        <v>1.8</v>
      </c>
      <c r="Y659" t="n">
        <v>1</v>
      </c>
      <c r="Z659" t="n">
        <v>10</v>
      </c>
    </row>
    <row r="660">
      <c r="A660" t="n">
        <v>2</v>
      </c>
      <c r="B660" t="n">
        <v>60</v>
      </c>
      <c r="C660" t="inlineStr">
        <is>
          <t xml:space="preserve">CONCLUIDO	</t>
        </is>
      </c>
      <c r="D660" t="n">
        <v>7.3981</v>
      </c>
      <c r="E660" t="n">
        <v>13.52</v>
      </c>
      <c r="F660" t="n">
        <v>10.11</v>
      </c>
      <c r="G660" t="n">
        <v>12.13</v>
      </c>
      <c r="H660" t="n">
        <v>0.21</v>
      </c>
      <c r="I660" t="n">
        <v>50</v>
      </c>
      <c r="J660" t="n">
        <v>125.29</v>
      </c>
      <c r="K660" t="n">
        <v>45</v>
      </c>
      <c r="L660" t="n">
        <v>1.5</v>
      </c>
      <c r="M660" t="n">
        <v>48</v>
      </c>
      <c r="N660" t="n">
        <v>18.79</v>
      </c>
      <c r="O660" t="n">
        <v>15686.51</v>
      </c>
      <c r="P660" t="n">
        <v>101.78</v>
      </c>
      <c r="Q660" t="n">
        <v>446.28</v>
      </c>
      <c r="R660" t="n">
        <v>75.75</v>
      </c>
      <c r="S660" t="n">
        <v>28.73</v>
      </c>
      <c r="T660" t="n">
        <v>22630.29</v>
      </c>
      <c r="U660" t="n">
        <v>0.38</v>
      </c>
      <c r="V660" t="n">
        <v>0.8100000000000001</v>
      </c>
      <c r="W660" t="n">
        <v>0.16</v>
      </c>
      <c r="X660" t="n">
        <v>1.39</v>
      </c>
      <c r="Y660" t="n">
        <v>1</v>
      </c>
      <c r="Z660" t="n">
        <v>10</v>
      </c>
    </row>
    <row r="661">
      <c r="A661" t="n">
        <v>3</v>
      </c>
      <c r="B661" t="n">
        <v>60</v>
      </c>
      <c r="C661" t="inlineStr">
        <is>
          <t xml:space="preserve">CONCLUIDO	</t>
        </is>
      </c>
      <c r="D661" t="n">
        <v>7.6376</v>
      </c>
      <c r="E661" t="n">
        <v>13.09</v>
      </c>
      <c r="F661" t="n">
        <v>9.890000000000001</v>
      </c>
      <c r="G661" t="n">
        <v>14.12</v>
      </c>
      <c r="H661" t="n">
        <v>0.25</v>
      </c>
      <c r="I661" t="n">
        <v>42</v>
      </c>
      <c r="J661" t="n">
        <v>125.62</v>
      </c>
      <c r="K661" t="n">
        <v>45</v>
      </c>
      <c r="L661" t="n">
        <v>1.75</v>
      </c>
      <c r="M661" t="n">
        <v>40</v>
      </c>
      <c r="N661" t="n">
        <v>18.87</v>
      </c>
      <c r="O661" t="n">
        <v>15727.09</v>
      </c>
      <c r="P661" t="n">
        <v>98.8</v>
      </c>
      <c r="Q661" t="n">
        <v>446.36</v>
      </c>
      <c r="R661" t="n">
        <v>68.64</v>
      </c>
      <c r="S661" t="n">
        <v>28.73</v>
      </c>
      <c r="T661" t="n">
        <v>19116.73</v>
      </c>
      <c r="U661" t="n">
        <v>0.42</v>
      </c>
      <c r="V661" t="n">
        <v>0.82</v>
      </c>
      <c r="W661" t="n">
        <v>0.15</v>
      </c>
      <c r="X661" t="n">
        <v>1.17</v>
      </c>
      <c r="Y661" t="n">
        <v>1</v>
      </c>
      <c r="Z661" t="n">
        <v>10</v>
      </c>
    </row>
    <row r="662">
      <c r="A662" t="n">
        <v>4</v>
      </c>
      <c r="B662" t="n">
        <v>60</v>
      </c>
      <c r="C662" t="inlineStr">
        <is>
          <t xml:space="preserve">CONCLUIDO	</t>
        </is>
      </c>
      <c r="D662" t="n">
        <v>7.8312</v>
      </c>
      <c r="E662" t="n">
        <v>12.77</v>
      </c>
      <c r="F662" t="n">
        <v>9.720000000000001</v>
      </c>
      <c r="G662" t="n">
        <v>16.2</v>
      </c>
      <c r="H662" t="n">
        <v>0.28</v>
      </c>
      <c r="I662" t="n">
        <v>36</v>
      </c>
      <c r="J662" t="n">
        <v>125.95</v>
      </c>
      <c r="K662" t="n">
        <v>45</v>
      </c>
      <c r="L662" t="n">
        <v>2</v>
      </c>
      <c r="M662" t="n">
        <v>34</v>
      </c>
      <c r="N662" t="n">
        <v>18.95</v>
      </c>
      <c r="O662" t="n">
        <v>15767.7</v>
      </c>
      <c r="P662" t="n">
        <v>96.23</v>
      </c>
      <c r="Q662" t="n">
        <v>446.31</v>
      </c>
      <c r="R662" t="n">
        <v>63.01</v>
      </c>
      <c r="S662" t="n">
        <v>28.73</v>
      </c>
      <c r="T662" t="n">
        <v>16328.81</v>
      </c>
      <c r="U662" t="n">
        <v>0.46</v>
      </c>
      <c r="V662" t="n">
        <v>0.84</v>
      </c>
      <c r="W662" t="n">
        <v>0.14</v>
      </c>
      <c r="X662" t="n">
        <v>1</v>
      </c>
      <c r="Y662" t="n">
        <v>1</v>
      </c>
      <c r="Z662" t="n">
        <v>10</v>
      </c>
    </row>
    <row r="663">
      <c r="A663" t="n">
        <v>5</v>
      </c>
      <c r="B663" t="n">
        <v>60</v>
      </c>
      <c r="C663" t="inlineStr">
        <is>
          <t xml:space="preserve">CONCLUIDO	</t>
        </is>
      </c>
      <c r="D663" t="n">
        <v>8.013500000000001</v>
      </c>
      <c r="E663" t="n">
        <v>12.48</v>
      </c>
      <c r="F663" t="n">
        <v>9.550000000000001</v>
      </c>
      <c r="G663" t="n">
        <v>18.49</v>
      </c>
      <c r="H663" t="n">
        <v>0.31</v>
      </c>
      <c r="I663" t="n">
        <v>31</v>
      </c>
      <c r="J663" t="n">
        <v>126.28</v>
      </c>
      <c r="K663" t="n">
        <v>45</v>
      </c>
      <c r="L663" t="n">
        <v>2.25</v>
      </c>
      <c r="M663" t="n">
        <v>29</v>
      </c>
      <c r="N663" t="n">
        <v>19.03</v>
      </c>
      <c r="O663" t="n">
        <v>15808.34</v>
      </c>
      <c r="P663" t="n">
        <v>93.94</v>
      </c>
      <c r="Q663" t="n">
        <v>446.29</v>
      </c>
      <c r="R663" t="n">
        <v>57.77</v>
      </c>
      <c r="S663" t="n">
        <v>28.73</v>
      </c>
      <c r="T663" t="n">
        <v>13737.29</v>
      </c>
      <c r="U663" t="n">
        <v>0.5</v>
      </c>
      <c r="V663" t="n">
        <v>0.85</v>
      </c>
      <c r="W663" t="n">
        <v>0.13</v>
      </c>
      <c r="X663" t="n">
        <v>0.83</v>
      </c>
      <c r="Y663" t="n">
        <v>1</v>
      </c>
      <c r="Z663" t="n">
        <v>10</v>
      </c>
    </row>
    <row r="664">
      <c r="A664" t="n">
        <v>6</v>
      </c>
      <c r="B664" t="n">
        <v>60</v>
      </c>
      <c r="C664" t="inlineStr">
        <is>
          <t xml:space="preserve">CONCLUIDO	</t>
        </is>
      </c>
      <c r="D664" t="n">
        <v>8.1928</v>
      </c>
      <c r="E664" t="n">
        <v>12.21</v>
      </c>
      <c r="F664" t="n">
        <v>9.359999999999999</v>
      </c>
      <c r="G664" t="n">
        <v>20.05</v>
      </c>
      <c r="H664" t="n">
        <v>0.35</v>
      </c>
      <c r="I664" t="n">
        <v>28</v>
      </c>
      <c r="J664" t="n">
        <v>126.61</v>
      </c>
      <c r="K664" t="n">
        <v>45</v>
      </c>
      <c r="L664" t="n">
        <v>2.5</v>
      </c>
      <c r="M664" t="n">
        <v>26</v>
      </c>
      <c r="N664" t="n">
        <v>19.11</v>
      </c>
      <c r="O664" t="n">
        <v>15849</v>
      </c>
      <c r="P664" t="n">
        <v>91.17</v>
      </c>
      <c r="Q664" t="n">
        <v>446.29</v>
      </c>
      <c r="R664" t="n">
        <v>50.96</v>
      </c>
      <c r="S664" t="n">
        <v>28.73</v>
      </c>
      <c r="T664" t="n">
        <v>10342.67</v>
      </c>
      <c r="U664" t="n">
        <v>0.5600000000000001</v>
      </c>
      <c r="V664" t="n">
        <v>0.87</v>
      </c>
      <c r="W664" t="n">
        <v>0.12</v>
      </c>
      <c r="X664" t="n">
        <v>0.64</v>
      </c>
      <c r="Y664" t="n">
        <v>1</v>
      </c>
      <c r="Z664" t="n">
        <v>10</v>
      </c>
    </row>
    <row r="665">
      <c r="A665" t="n">
        <v>7</v>
      </c>
      <c r="B665" t="n">
        <v>60</v>
      </c>
      <c r="C665" t="inlineStr">
        <is>
          <t xml:space="preserve">CONCLUIDO	</t>
        </is>
      </c>
      <c r="D665" t="n">
        <v>8.196899999999999</v>
      </c>
      <c r="E665" t="n">
        <v>12.2</v>
      </c>
      <c r="F665" t="n">
        <v>9.43</v>
      </c>
      <c r="G665" t="n">
        <v>22.63</v>
      </c>
      <c r="H665" t="n">
        <v>0.38</v>
      </c>
      <c r="I665" t="n">
        <v>25</v>
      </c>
      <c r="J665" t="n">
        <v>126.94</v>
      </c>
      <c r="K665" t="n">
        <v>45</v>
      </c>
      <c r="L665" t="n">
        <v>2.75</v>
      </c>
      <c r="M665" t="n">
        <v>23</v>
      </c>
      <c r="N665" t="n">
        <v>19.19</v>
      </c>
      <c r="O665" t="n">
        <v>15889.69</v>
      </c>
      <c r="P665" t="n">
        <v>91.20999999999999</v>
      </c>
      <c r="Q665" t="n">
        <v>446.31</v>
      </c>
      <c r="R665" t="n">
        <v>53.81</v>
      </c>
      <c r="S665" t="n">
        <v>28.73</v>
      </c>
      <c r="T665" t="n">
        <v>11782.68</v>
      </c>
      <c r="U665" t="n">
        <v>0.53</v>
      </c>
      <c r="V665" t="n">
        <v>0.86</v>
      </c>
      <c r="W665" t="n">
        <v>0.12</v>
      </c>
      <c r="X665" t="n">
        <v>0.71</v>
      </c>
      <c r="Y665" t="n">
        <v>1</v>
      </c>
      <c r="Z665" t="n">
        <v>10</v>
      </c>
    </row>
    <row r="666">
      <c r="A666" t="n">
        <v>8</v>
      </c>
      <c r="B666" t="n">
        <v>60</v>
      </c>
      <c r="C666" t="inlineStr">
        <is>
          <t xml:space="preserve">CONCLUIDO	</t>
        </is>
      </c>
      <c r="D666" t="n">
        <v>8.265599999999999</v>
      </c>
      <c r="E666" t="n">
        <v>12.1</v>
      </c>
      <c r="F666" t="n">
        <v>9.380000000000001</v>
      </c>
      <c r="G666" t="n">
        <v>24.47</v>
      </c>
      <c r="H666" t="n">
        <v>0.42</v>
      </c>
      <c r="I666" t="n">
        <v>23</v>
      </c>
      <c r="J666" t="n">
        <v>127.27</v>
      </c>
      <c r="K666" t="n">
        <v>45</v>
      </c>
      <c r="L666" t="n">
        <v>3</v>
      </c>
      <c r="M666" t="n">
        <v>21</v>
      </c>
      <c r="N666" t="n">
        <v>19.27</v>
      </c>
      <c r="O666" t="n">
        <v>15930.42</v>
      </c>
      <c r="P666" t="n">
        <v>90.05</v>
      </c>
      <c r="Q666" t="n">
        <v>446.27</v>
      </c>
      <c r="R666" t="n">
        <v>52.12</v>
      </c>
      <c r="S666" t="n">
        <v>28.73</v>
      </c>
      <c r="T666" t="n">
        <v>10951.91</v>
      </c>
      <c r="U666" t="n">
        <v>0.55</v>
      </c>
      <c r="V666" t="n">
        <v>0.87</v>
      </c>
      <c r="W666" t="n">
        <v>0.12</v>
      </c>
      <c r="X666" t="n">
        <v>0.66</v>
      </c>
      <c r="Y666" t="n">
        <v>1</v>
      </c>
      <c r="Z666" t="n">
        <v>10</v>
      </c>
    </row>
    <row r="667">
      <c r="A667" t="n">
        <v>9</v>
      </c>
      <c r="B667" t="n">
        <v>60</v>
      </c>
      <c r="C667" t="inlineStr">
        <is>
          <t xml:space="preserve">CONCLUIDO	</t>
        </is>
      </c>
      <c r="D667" t="n">
        <v>8.352499999999999</v>
      </c>
      <c r="E667" t="n">
        <v>11.97</v>
      </c>
      <c r="F667" t="n">
        <v>9.300000000000001</v>
      </c>
      <c r="G667" t="n">
        <v>26.58</v>
      </c>
      <c r="H667" t="n">
        <v>0.45</v>
      </c>
      <c r="I667" t="n">
        <v>21</v>
      </c>
      <c r="J667" t="n">
        <v>127.6</v>
      </c>
      <c r="K667" t="n">
        <v>45</v>
      </c>
      <c r="L667" t="n">
        <v>3.25</v>
      </c>
      <c r="M667" t="n">
        <v>19</v>
      </c>
      <c r="N667" t="n">
        <v>19.35</v>
      </c>
      <c r="O667" t="n">
        <v>15971.17</v>
      </c>
      <c r="P667" t="n">
        <v>88.45999999999999</v>
      </c>
      <c r="Q667" t="n">
        <v>446.27</v>
      </c>
      <c r="R667" t="n">
        <v>49.61</v>
      </c>
      <c r="S667" t="n">
        <v>28.73</v>
      </c>
      <c r="T667" t="n">
        <v>9707.35</v>
      </c>
      <c r="U667" t="n">
        <v>0.58</v>
      </c>
      <c r="V667" t="n">
        <v>0.88</v>
      </c>
      <c r="W667" t="n">
        <v>0.12</v>
      </c>
      <c r="X667" t="n">
        <v>0.58</v>
      </c>
      <c r="Y667" t="n">
        <v>1</v>
      </c>
      <c r="Z667" t="n">
        <v>10</v>
      </c>
    </row>
    <row r="668">
      <c r="A668" t="n">
        <v>10</v>
      </c>
      <c r="B668" t="n">
        <v>60</v>
      </c>
      <c r="C668" t="inlineStr">
        <is>
          <t xml:space="preserve">CONCLUIDO	</t>
        </is>
      </c>
      <c r="D668" t="n">
        <v>8.4368</v>
      </c>
      <c r="E668" t="n">
        <v>11.85</v>
      </c>
      <c r="F668" t="n">
        <v>9.23</v>
      </c>
      <c r="G668" t="n">
        <v>29.16</v>
      </c>
      <c r="H668" t="n">
        <v>0.48</v>
      </c>
      <c r="I668" t="n">
        <v>19</v>
      </c>
      <c r="J668" t="n">
        <v>127.93</v>
      </c>
      <c r="K668" t="n">
        <v>45</v>
      </c>
      <c r="L668" t="n">
        <v>3.5</v>
      </c>
      <c r="M668" t="n">
        <v>17</v>
      </c>
      <c r="N668" t="n">
        <v>19.43</v>
      </c>
      <c r="O668" t="n">
        <v>16011.95</v>
      </c>
      <c r="P668" t="n">
        <v>87.19</v>
      </c>
      <c r="Q668" t="n">
        <v>446.27</v>
      </c>
      <c r="R668" t="n">
        <v>47.37</v>
      </c>
      <c r="S668" t="n">
        <v>28.73</v>
      </c>
      <c r="T668" t="n">
        <v>8596.52</v>
      </c>
      <c r="U668" t="n">
        <v>0.61</v>
      </c>
      <c r="V668" t="n">
        <v>0.88</v>
      </c>
      <c r="W668" t="n">
        <v>0.11</v>
      </c>
      <c r="X668" t="n">
        <v>0.51</v>
      </c>
      <c r="Y668" t="n">
        <v>1</v>
      </c>
      <c r="Z668" t="n">
        <v>10</v>
      </c>
    </row>
    <row r="669">
      <c r="A669" t="n">
        <v>11</v>
      </c>
      <c r="B669" t="n">
        <v>60</v>
      </c>
      <c r="C669" t="inlineStr">
        <is>
          <t xml:space="preserve">CONCLUIDO	</t>
        </is>
      </c>
      <c r="D669" t="n">
        <v>8.4648</v>
      </c>
      <c r="E669" t="n">
        <v>11.81</v>
      </c>
      <c r="F669" t="n">
        <v>9.220000000000001</v>
      </c>
      <c r="G669" t="n">
        <v>30.74</v>
      </c>
      <c r="H669" t="n">
        <v>0.52</v>
      </c>
      <c r="I669" t="n">
        <v>18</v>
      </c>
      <c r="J669" t="n">
        <v>128.26</v>
      </c>
      <c r="K669" t="n">
        <v>45</v>
      </c>
      <c r="L669" t="n">
        <v>3.75</v>
      </c>
      <c r="M669" t="n">
        <v>16</v>
      </c>
      <c r="N669" t="n">
        <v>19.51</v>
      </c>
      <c r="O669" t="n">
        <v>16052.76</v>
      </c>
      <c r="P669" t="n">
        <v>86.11</v>
      </c>
      <c r="Q669" t="n">
        <v>446.28</v>
      </c>
      <c r="R669" t="n">
        <v>47.02</v>
      </c>
      <c r="S669" t="n">
        <v>28.73</v>
      </c>
      <c r="T669" t="n">
        <v>8426.24</v>
      </c>
      <c r="U669" t="n">
        <v>0.61</v>
      </c>
      <c r="V669" t="n">
        <v>0.88</v>
      </c>
      <c r="W669" t="n">
        <v>0.11</v>
      </c>
      <c r="X669" t="n">
        <v>0.5</v>
      </c>
      <c r="Y669" t="n">
        <v>1</v>
      </c>
      <c r="Z669" t="n">
        <v>10</v>
      </c>
    </row>
    <row r="670">
      <c r="A670" t="n">
        <v>12</v>
      </c>
      <c r="B670" t="n">
        <v>60</v>
      </c>
      <c r="C670" t="inlineStr">
        <is>
          <t xml:space="preserve">CONCLUIDO	</t>
        </is>
      </c>
      <c r="D670" t="n">
        <v>8.5177</v>
      </c>
      <c r="E670" t="n">
        <v>11.74</v>
      </c>
      <c r="F670" t="n">
        <v>9.17</v>
      </c>
      <c r="G670" t="n">
        <v>32.38</v>
      </c>
      <c r="H670" t="n">
        <v>0.55</v>
      </c>
      <c r="I670" t="n">
        <v>17</v>
      </c>
      <c r="J670" t="n">
        <v>128.59</v>
      </c>
      <c r="K670" t="n">
        <v>45</v>
      </c>
      <c r="L670" t="n">
        <v>4</v>
      </c>
      <c r="M670" t="n">
        <v>15</v>
      </c>
      <c r="N670" t="n">
        <v>19.59</v>
      </c>
      <c r="O670" t="n">
        <v>16093.6</v>
      </c>
      <c r="P670" t="n">
        <v>84.68000000000001</v>
      </c>
      <c r="Q670" t="n">
        <v>446.27</v>
      </c>
      <c r="R670" t="n">
        <v>45.37</v>
      </c>
      <c r="S670" t="n">
        <v>28.73</v>
      </c>
      <c r="T670" t="n">
        <v>7605.83</v>
      </c>
      <c r="U670" t="n">
        <v>0.63</v>
      </c>
      <c r="V670" t="n">
        <v>0.89</v>
      </c>
      <c r="W670" t="n">
        <v>0.11</v>
      </c>
      <c r="X670" t="n">
        <v>0.45</v>
      </c>
      <c r="Y670" t="n">
        <v>1</v>
      </c>
      <c r="Z670" t="n">
        <v>10</v>
      </c>
    </row>
    <row r="671">
      <c r="A671" t="n">
        <v>13</v>
      </c>
      <c r="B671" t="n">
        <v>60</v>
      </c>
      <c r="C671" t="inlineStr">
        <is>
          <t xml:space="preserve">CONCLUIDO	</t>
        </is>
      </c>
      <c r="D671" t="n">
        <v>8.555099999999999</v>
      </c>
      <c r="E671" t="n">
        <v>11.69</v>
      </c>
      <c r="F671" t="n">
        <v>9.15</v>
      </c>
      <c r="G671" t="n">
        <v>34.3</v>
      </c>
      <c r="H671" t="n">
        <v>0.58</v>
      </c>
      <c r="I671" t="n">
        <v>16</v>
      </c>
      <c r="J671" t="n">
        <v>128.92</v>
      </c>
      <c r="K671" t="n">
        <v>45</v>
      </c>
      <c r="L671" t="n">
        <v>4.25</v>
      </c>
      <c r="M671" t="n">
        <v>14</v>
      </c>
      <c r="N671" t="n">
        <v>19.68</v>
      </c>
      <c r="O671" t="n">
        <v>16134.46</v>
      </c>
      <c r="P671" t="n">
        <v>83.51000000000001</v>
      </c>
      <c r="Q671" t="n">
        <v>446.3</v>
      </c>
      <c r="R671" t="n">
        <v>44.52</v>
      </c>
      <c r="S671" t="n">
        <v>28.73</v>
      </c>
      <c r="T671" t="n">
        <v>7184.21</v>
      </c>
      <c r="U671" t="n">
        <v>0.65</v>
      </c>
      <c r="V671" t="n">
        <v>0.89</v>
      </c>
      <c r="W671" t="n">
        <v>0.11</v>
      </c>
      <c r="X671" t="n">
        <v>0.43</v>
      </c>
      <c r="Y671" t="n">
        <v>1</v>
      </c>
      <c r="Z671" t="n">
        <v>10</v>
      </c>
    </row>
    <row r="672">
      <c r="A672" t="n">
        <v>14</v>
      </c>
      <c r="B672" t="n">
        <v>60</v>
      </c>
      <c r="C672" t="inlineStr">
        <is>
          <t xml:space="preserve">CONCLUIDO	</t>
        </is>
      </c>
      <c r="D672" t="n">
        <v>8.631600000000001</v>
      </c>
      <c r="E672" t="n">
        <v>11.59</v>
      </c>
      <c r="F672" t="n">
        <v>9.07</v>
      </c>
      <c r="G672" t="n">
        <v>36.28</v>
      </c>
      <c r="H672" t="n">
        <v>0.62</v>
      </c>
      <c r="I672" t="n">
        <v>15</v>
      </c>
      <c r="J672" t="n">
        <v>129.25</v>
      </c>
      <c r="K672" t="n">
        <v>45</v>
      </c>
      <c r="L672" t="n">
        <v>4.5</v>
      </c>
      <c r="M672" t="n">
        <v>13</v>
      </c>
      <c r="N672" t="n">
        <v>19.76</v>
      </c>
      <c r="O672" t="n">
        <v>16175.36</v>
      </c>
      <c r="P672" t="n">
        <v>82.34999999999999</v>
      </c>
      <c r="Q672" t="n">
        <v>446.3</v>
      </c>
      <c r="R672" t="n">
        <v>41.75</v>
      </c>
      <c r="S672" t="n">
        <v>28.73</v>
      </c>
      <c r="T672" t="n">
        <v>5804.16</v>
      </c>
      <c r="U672" t="n">
        <v>0.6899999999999999</v>
      </c>
      <c r="V672" t="n">
        <v>0.9</v>
      </c>
      <c r="W672" t="n">
        <v>0.11</v>
      </c>
      <c r="X672" t="n">
        <v>0.35</v>
      </c>
      <c r="Y672" t="n">
        <v>1</v>
      </c>
      <c r="Z672" t="n">
        <v>10</v>
      </c>
    </row>
    <row r="673">
      <c r="A673" t="n">
        <v>15</v>
      </c>
      <c r="B673" t="n">
        <v>60</v>
      </c>
      <c r="C673" t="inlineStr">
        <is>
          <t xml:space="preserve">CONCLUIDO	</t>
        </is>
      </c>
      <c r="D673" t="n">
        <v>8.5937</v>
      </c>
      <c r="E673" t="n">
        <v>11.64</v>
      </c>
      <c r="F673" t="n">
        <v>9.15</v>
      </c>
      <c r="G673" t="n">
        <v>39.2</v>
      </c>
      <c r="H673" t="n">
        <v>0.65</v>
      </c>
      <c r="I673" t="n">
        <v>14</v>
      </c>
      <c r="J673" t="n">
        <v>129.59</v>
      </c>
      <c r="K673" t="n">
        <v>45</v>
      </c>
      <c r="L673" t="n">
        <v>4.75</v>
      </c>
      <c r="M673" t="n">
        <v>12</v>
      </c>
      <c r="N673" t="n">
        <v>19.84</v>
      </c>
      <c r="O673" t="n">
        <v>16216.29</v>
      </c>
      <c r="P673" t="n">
        <v>81.97</v>
      </c>
      <c r="Q673" t="n">
        <v>446.31</v>
      </c>
      <c r="R673" t="n">
        <v>44.98</v>
      </c>
      <c r="S673" t="n">
        <v>28.73</v>
      </c>
      <c r="T673" t="n">
        <v>7425.2</v>
      </c>
      <c r="U673" t="n">
        <v>0.64</v>
      </c>
      <c r="V673" t="n">
        <v>0.89</v>
      </c>
      <c r="W673" t="n">
        <v>0.1</v>
      </c>
      <c r="X673" t="n">
        <v>0.43</v>
      </c>
      <c r="Y673" t="n">
        <v>1</v>
      </c>
      <c r="Z673" t="n">
        <v>10</v>
      </c>
    </row>
    <row r="674">
      <c r="A674" t="n">
        <v>16</v>
      </c>
      <c r="B674" t="n">
        <v>60</v>
      </c>
      <c r="C674" t="inlineStr">
        <is>
          <t xml:space="preserve">CONCLUIDO	</t>
        </is>
      </c>
      <c r="D674" t="n">
        <v>8.6686</v>
      </c>
      <c r="E674" t="n">
        <v>11.54</v>
      </c>
      <c r="F674" t="n">
        <v>9.07</v>
      </c>
      <c r="G674" t="n">
        <v>41.87</v>
      </c>
      <c r="H674" t="n">
        <v>0.68</v>
      </c>
      <c r="I674" t="n">
        <v>13</v>
      </c>
      <c r="J674" t="n">
        <v>129.92</v>
      </c>
      <c r="K674" t="n">
        <v>45</v>
      </c>
      <c r="L674" t="n">
        <v>5</v>
      </c>
      <c r="M674" t="n">
        <v>11</v>
      </c>
      <c r="N674" t="n">
        <v>19.92</v>
      </c>
      <c r="O674" t="n">
        <v>16257.24</v>
      </c>
      <c r="P674" t="n">
        <v>80.15000000000001</v>
      </c>
      <c r="Q674" t="n">
        <v>446.31</v>
      </c>
      <c r="R674" t="n">
        <v>42.08</v>
      </c>
      <c r="S674" t="n">
        <v>28.73</v>
      </c>
      <c r="T674" t="n">
        <v>5980.2</v>
      </c>
      <c r="U674" t="n">
        <v>0.68</v>
      </c>
      <c r="V674" t="n">
        <v>0.9</v>
      </c>
      <c r="W674" t="n">
        <v>0.1</v>
      </c>
      <c r="X674" t="n">
        <v>0.35</v>
      </c>
      <c r="Y674" t="n">
        <v>1</v>
      </c>
      <c r="Z674" t="n">
        <v>10</v>
      </c>
    </row>
    <row r="675">
      <c r="A675" t="n">
        <v>17</v>
      </c>
      <c r="B675" t="n">
        <v>60</v>
      </c>
      <c r="C675" t="inlineStr">
        <is>
          <t xml:space="preserve">CONCLUIDO	</t>
        </is>
      </c>
      <c r="D675" t="n">
        <v>8.7171</v>
      </c>
      <c r="E675" t="n">
        <v>11.47</v>
      </c>
      <c r="F675" t="n">
        <v>9.029999999999999</v>
      </c>
      <c r="G675" t="n">
        <v>45.16</v>
      </c>
      <c r="H675" t="n">
        <v>0.71</v>
      </c>
      <c r="I675" t="n">
        <v>12</v>
      </c>
      <c r="J675" t="n">
        <v>130.25</v>
      </c>
      <c r="K675" t="n">
        <v>45</v>
      </c>
      <c r="L675" t="n">
        <v>5.25</v>
      </c>
      <c r="M675" t="n">
        <v>10</v>
      </c>
      <c r="N675" t="n">
        <v>20</v>
      </c>
      <c r="O675" t="n">
        <v>16298.23</v>
      </c>
      <c r="P675" t="n">
        <v>79.16</v>
      </c>
      <c r="Q675" t="n">
        <v>446.28</v>
      </c>
      <c r="R675" t="n">
        <v>40.76</v>
      </c>
      <c r="S675" t="n">
        <v>28.73</v>
      </c>
      <c r="T675" t="n">
        <v>5324</v>
      </c>
      <c r="U675" t="n">
        <v>0.7</v>
      </c>
      <c r="V675" t="n">
        <v>0.9</v>
      </c>
      <c r="W675" t="n">
        <v>0.1</v>
      </c>
      <c r="X675" t="n">
        <v>0.31</v>
      </c>
      <c r="Y675" t="n">
        <v>1</v>
      </c>
      <c r="Z675" t="n">
        <v>10</v>
      </c>
    </row>
    <row r="676">
      <c r="A676" t="n">
        <v>18</v>
      </c>
      <c r="B676" t="n">
        <v>60</v>
      </c>
      <c r="C676" t="inlineStr">
        <is>
          <t xml:space="preserve">CONCLUIDO	</t>
        </is>
      </c>
      <c r="D676" t="n">
        <v>8.7041</v>
      </c>
      <c r="E676" t="n">
        <v>11.49</v>
      </c>
      <c r="F676" t="n">
        <v>9.050000000000001</v>
      </c>
      <c r="G676" t="n">
        <v>45.25</v>
      </c>
      <c r="H676" t="n">
        <v>0.74</v>
      </c>
      <c r="I676" t="n">
        <v>12</v>
      </c>
      <c r="J676" t="n">
        <v>130.58</v>
      </c>
      <c r="K676" t="n">
        <v>45</v>
      </c>
      <c r="L676" t="n">
        <v>5.5</v>
      </c>
      <c r="M676" t="n">
        <v>10</v>
      </c>
      <c r="N676" t="n">
        <v>20.09</v>
      </c>
      <c r="O676" t="n">
        <v>16339.24</v>
      </c>
      <c r="P676" t="n">
        <v>78.36</v>
      </c>
      <c r="Q676" t="n">
        <v>446.27</v>
      </c>
      <c r="R676" t="n">
        <v>41.47</v>
      </c>
      <c r="S676" t="n">
        <v>28.73</v>
      </c>
      <c r="T676" t="n">
        <v>5679.26</v>
      </c>
      <c r="U676" t="n">
        <v>0.6899999999999999</v>
      </c>
      <c r="V676" t="n">
        <v>0.9</v>
      </c>
      <c r="W676" t="n">
        <v>0.1</v>
      </c>
      <c r="X676" t="n">
        <v>0.33</v>
      </c>
      <c r="Y676" t="n">
        <v>1</v>
      </c>
      <c r="Z676" t="n">
        <v>10</v>
      </c>
    </row>
    <row r="677">
      <c r="A677" t="n">
        <v>19</v>
      </c>
      <c r="B677" t="n">
        <v>60</v>
      </c>
      <c r="C677" t="inlineStr">
        <is>
          <t xml:space="preserve">CONCLUIDO	</t>
        </is>
      </c>
      <c r="D677" t="n">
        <v>8.7666</v>
      </c>
      <c r="E677" t="n">
        <v>11.41</v>
      </c>
      <c r="F677" t="n">
        <v>8.99</v>
      </c>
      <c r="G677" t="n">
        <v>49.06</v>
      </c>
      <c r="H677" t="n">
        <v>0.78</v>
      </c>
      <c r="I677" t="n">
        <v>11</v>
      </c>
      <c r="J677" t="n">
        <v>130.92</v>
      </c>
      <c r="K677" t="n">
        <v>45</v>
      </c>
      <c r="L677" t="n">
        <v>5.75</v>
      </c>
      <c r="M677" t="n">
        <v>9</v>
      </c>
      <c r="N677" t="n">
        <v>20.17</v>
      </c>
      <c r="O677" t="n">
        <v>16380.29</v>
      </c>
      <c r="P677" t="n">
        <v>76.61</v>
      </c>
      <c r="Q677" t="n">
        <v>446.28</v>
      </c>
      <c r="R677" t="n">
        <v>39.43</v>
      </c>
      <c r="S677" t="n">
        <v>28.73</v>
      </c>
      <c r="T677" t="n">
        <v>4666.41</v>
      </c>
      <c r="U677" t="n">
        <v>0.73</v>
      </c>
      <c r="V677" t="n">
        <v>0.91</v>
      </c>
      <c r="W677" t="n">
        <v>0.1</v>
      </c>
      <c r="X677" t="n">
        <v>0.27</v>
      </c>
      <c r="Y677" t="n">
        <v>1</v>
      </c>
      <c r="Z677" t="n">
        <v>10</v>
      </c>
    </row>
    <row r="678">
      <c r="A678" t="n">
        <v>20</v>
      </c>
      <c r="B678" t="n">
        <v>60</v>
      </c>
      <c r="C678" t="inlineStr">
        <is>
          <t xml:space="preserve">CONCLUIDO	</t>
        </is>
      </c>
      <c r="D678" t="n">
        <v>8.7606</v>
      </c>
      <c r="E678" t="n">
        <v>11.41</v>
      </c>
      <c r="F678" t="n">
        <v>9</v>
      </c>
      <c r="G678" t="n">
        <v>49.1</v>
      </c>
      <c r="H678" t="n">
        <v>0.8100000000000001</v>
      </c>
      <c r="I678" t="n">
        <v>11</v>
      </c>
      <c r="J678" t="n">
        <v>131.25</v>
      </c>
      <c r="K678" t="n">
        <v>45</v>
      </c>
      <c r="L678" t="n">
        <v>6</v>
      </c>
      <c r="M678" t="n">
        <v>9</v>
      </c>
      <c r="N678" t="n">
        <v>20.25</v>
      </c>
      <c r="O678" t="n">
        <v>16421.36</v>
      </c>
      <c r="P678" t="n">
        <v>76.14</v>
      </c>
      <c r="Q678" t="n">
        <v>446.27</v>
      </c>
      <c r="R678" t="n">
        <v>39.74</v>
      </c>
      <c r="S678" t="n">
        <v>28.73</v>
      </c>
      <c r="T678" t="n">
        <v>4819.75</v>
      </c>
      <c r="U678" t="n">
        <v>0.72</v>
      </c>
      <c r="V678" t="n">
        <v>0.9</v>
      </c>
      <c r="W678" t="n">
        <v>0.1</v>
      </c>
      <c r="X678" t="n">
        <v>0.28</v>
      </c>
      <c r="Y678" t="n">
        <v>1</v>
      </c>
      <c r="Z678" t="n">
        <v>10</v>
      </c>
    </row>
    <row r="679">
      <c r="A679" t="n">
        <v>21</v>
      </c>
      <c r="B679" t="n">
        <v>60</v>
      </c>
      <c r="C679" t="inlineStr">
        <is>
          <t xml:space="preserve">CONCLUIDO	</t>
        </is>
      </c>
      <c r="D679" t="n">
        <v>8.8424</v>
      </c>
      <c r="E679" t="n">
        <v>11.31</v>
      </c>
      <c r="F679" t="n">
        <v>8.92</v>
      </c>
      <c r="G679" t="n">
        <v>53.53</v>
      </c>
      <c r="H679" t="n">
        <v>0.84</v>
      </c>
      <c r="I679" t="n">
        <v>10</v>
      </c>
      <c r="J679" t="n">
        <v>131.58</v>
      </c>
      <c r="K679" t="n">
        <v>45</v>
      </c>
      <c r="L679" t="n">
        <v>6.25</v>
      </c>
      <c r="M679" t="n">
        <v>8</v>
      </c>
      <c r="N679" t="n">
        <v>20.34</v>
      </c>
      <c r="O679" t="n">
        <v>16462.46</v>
      </c>
      <c r="P679" t="n">
        <v>74.48999999999999</v>
      </c>
      <c r="Q679" t="n">
        <v>446.29</v>
      </c>
      <c r="R679" t="n">
        <v>36.99</v>
      </c>
      <c r="S679" t="n">
        <v>28.73</v>
      </c>
      <c r="T679" t="n">
        <v>3451.73</v>
      </c>
      <c r="U679" t="n">
        <v>0.78</v>
      </c>
      <c r="V679" t="n">
        <v>0.91</v>
      </c>
      <c r="W679" t="n">
        <v>0.1</v>
      </c>
      <c r="X679" t="n">
        <v>0.2</v>
      </c>
      <c r="Y679" t="n">
        <v>1</v>
      </c>
      <c r="Z679" t="n">
        <v>10</v>
      </c>
    </row>
    <row r="680">
      <c r="A680" t="n">
        <v>22</v>
      </c>
      <c r="B680" t="n">
        <v>60</v>
      </c>
      <c r="C680" t="inlineStr">
        <is>
          <t xml:space="preserve">CONCLUIDO	</t>
        </is>
      </c>
      <c r="D680" t="n">
        <v>8.767200000000001</v>
      </c>
      <c r="E680" t="n">
        <v>11.41</v>
      </c>
      <c r="F680" t="n">
        <v>9.02</v>
      </c>
      <c r="G680" t="n">
        <v>54.11</v>
      </c>
      <c r="H680" t="n">
        <v>0.87</v>
      </c>
      <c r="I680" t="n">
        <v>10</v>
      </c>
      <c r="J680" t="n">
        <v>131.92</v>
      </c>
      <c r="K680" t="n">
        <v>45</v>
      </c>
      <c r="L680" t="n">
        <v>6.5</v>
      </c>
      <c r="M680" t="n">
        <v>7</v>
      </c>
      <c r="N680" t="n">
        <v>20.42</v>
      </c>
      <c r="O680" t="n">
        <v>16503.6</v>
      </c>
      <c r="P680" t="n">
        <v>73.95999999999999</v>
      </c>
      <c r="Q680" t="n">
        <v>446.28</v>
      </c>
      <c r="R680" t="n">
        <v>40.34</v>
      </c>
      <c r="S680" t="n">
        <v>28.73</v>
      </c>
      <c r="T680" t="n">
        <v>5126.55</v>
      </c>
      <c r="U680" t="n">
        <v>0.71</v>
      </c>
      <c r="V680" t="n">
        <v>0.9</v>
      </c>
      <c r="W680" t="n">
        <v>0.1</v>
      </c>
      <c r="X680" t="n">
        <v>0.3</v>
      </c>
      <c r="Y680" t="n">
        <v>1</v>
      </c>
      <c r="Z680" t="n">
        <v>10</v>
      </c>
    </row>
    <row r="681">
      <c r="A681" t="n">
        <v>23</v>
      </c>
      <c r="B681" t="n">
        <v>60</v>
      </c>
      <c r="C681" t="inlineStr">
        <is>
          <t xml:space="preserve">CONCLUIDO	</t>
        </is>
      </c>
      <c r="D681" t="n">
        <v>8.8287</v>
      </c>
      <c r="E681" t="n">
        <v>11.33</v>
      </c>
      <c r="F681" t="n">
        <v>8.960000000000001</v>
      </c>
      <c r="G681" t="n">
        <v>59.76</v>
      </c>
      <c r="H681" t="n">
        <v>0.9</v>
      </c>
      <c r="I681" t="n">
        <v>9</v>
      </c>
      <c r="J681" t="n">
        <v>132.25</v>
      </c>
      <c r="K681" t="n">
        <v>45</v>
      </c>
      <c r="L681" t="n">
        <v>6.75</v>
      </c>
      <c r="M681" t="n">
        <v>3</v>
      </c>
      <c r="N681" t="n">
        <v>20.5</v>
      </c>
      <c r="O681" t="n">
        <v>16544.76</v>
      </c>
      <c r="P681" t="n">
        <v>72.61</v>
      </c>
      <c r="Q681" t="n">
        <v>446.27</v>
      </c>
      <c r="R681" t="n">
        <v>38.37</v>
      </c>
      <c r="S681" t="n">
        <v>28.73</v>
      </c>
      <c r="T681" t="n">
        <v>4143.7</v>
      </c>
      <c r="U681" t="n">
        <v>0.75</v>
      </c>
      <c r="V681" t="n">
        <v>0.91</v>
      </c>
      <c r="W681" t="n">
        <v>0.1</v>
      </c>
      <c r="X681" t="n">
        <v>0.24</v>
      </c>
      <c r="Y681" t="n">
        <v>1</v>
      </c>
      <c r="Z681" t="n">
        <v>10</v>
      </c>
    </row>
    <row r="682">
      <c r="A682" t="n">
        <v>24</v>
      </c>
      <c r="B682" t="n">
        <v>60</v>
      </c>
      <c r="C682" t="inlineStr">
        <is>
          <t xml:space="preserve">CONCLUIDO	</t>
        </is>
      </c>
      <c r="D682" t="n">
        <v>8.8363</v>
      </c>
      <c r="E682" t="n">
        <v>11.32</v>
      </c>
      <c r="F682" t="n">
        <v>8.949999999999999</v>
      </c>
      <c r="G682" t="n">
        <v>59.7</v>
      </c>
      <c r="H682" t="n">
        <v>0.93</v>
      </c>
      <c r="I682" t="n">
        <v>9</v>
      </c>
      <c r="J682" t="n">
        <v>132.58</v>
      </c>
      <c r="K682" t="n">
        <v>45</v>
      </c>
      <c r="L682" t="n">
        <v>7</v>
      </c>
      <c r="M682" t="n">
        <v>2</v>
      </c>
      <c r="N682" t="n">
        <v>20.59</v>
      </c>
      <c r="O682" t="n">
        <v>16585.95</v>
      </c>
      <c r="P682" t="n">
        <v>72.56</v>
      </c>
      <c r="Q682" t="n">
        <v>446.27</v>
      </c>
      <c r="R682" t="n">
        <v>38.03</v>
      </c>
      <c r="S682" t="n">
        <v>28.73</v>
      </c>
      <c r="T682" t="n">
        <v>3976.7</v>
      </c>
      <c r="U682" t="n">
        <v>0.76</v>
      </c>
      <c r="V682" t="n">
        <v>0.91</v>
      </c>
      <c r="W682" t="n">
        <v>0.1</v>
      </c>
      <c r="X682" t="n">
        <v>0.23</v>
      </c>
      <c r="Y682" t="n">
        <v>1</v>
      </c>
      <c r="Z682" t="n">
        <v>10</v>
      </c>
    </row>
    <row r="683">
      <c r="A683" t="n">
        <v>25</v>
      </c>
      <c r="B683" t="n">
        <v>60</v>
      </c>
      <c r="C683" t="inlineStr">
        <is>
          <t xml:space="preserve">CONCLUIDO	</t>
        </is>
      </c>
      <c r="D683" t="n">
        <v>8.829599999999999</v>
      </c>
      <c r="E683" t="n">
        <v>11.33</v>
      </c>
      <c r="F683" t="n">
        <v>8.960000000000001</v>
      </c>
      <c r="G683" t="n">
        <v>59.76</v>
      </c>
      <c r="H683" t="n">
        <v>0.96</v>
      </c>
      <c r="I683" t="n">
        <v>9</v>
      </c>
      <c r="J683" t="n">
        <v>132.92</v>
      </c>
      <c r="K683" t="n">
        <v>45</v>
      </c>
      <c r="L683" t="n">
        <v>7.25</v>
      </c>
      <c r="M683" t="n">
        <v>1</v>
      </c>
      <c r="N683" t="n">
        <v>20.67</v>
      </c>
      <c r="O683" t="n">
        <v>16627.17</v>
      </c>
      <c r="P683" t="n">
        <v>72.65000000000001</v>
      </c>
      <c r="Q683" t="n">
        <v>446.27</v>
      </c>
      <c r="R683" t="n">
        <v>38.31</v>
      </c>
      <c r="S683" t="n">
        <v>28.73</v>
      </c>
      <c r="T683" t="n">
        <v>4114.71</v>
      </c>
      <c r="U683" t="n">
        <v>0.75</v>
      </c>
      <c r="V683" t="n">
        <v>0.91</v>
      </c>
      <c r="W683" t="n">
        <v>0.1</v>
      </c>
      <c r="X683" t="n">
        <v>0.24</v>
      </c>
      <c r="Y683" t="n">
        <v>1</v>
      </c>
      <c r="Z683" t="n">
        <v>10</v>
      </c>
    </row>
    <row r="684">
      <c r="A684" t="n">
        <v>26</v>
      </c>
      <c r="B684" t="n">
        <v>60</v>
      </c>
      <c r="C684" t="inlineStr">
        <is>
          <t xml:space="preserve">CONCLUIDO	</t>
        </is>
      </c>
      <c r="D684" t="n">
        <v>8.818300000000001</v>
      </c>
      <c r="E684" t="n">
        <v>11.34</v>
      </c>
      <c r="F684" t="n">
        <v>8.98</v>
      </c>
      <c r="G684" t="n">
        <v>59.85</v>
      </c>
      <c r="H684" t="n">
        <v>0.99</v>
      </c>
      <c r="I684" t="n">
        <v>9</v>
      </c>
      <c r="J684" t="n">
        <v>133.25</v>
      </c>
      <c r="K684" t="n">
        <v>45</v>
      </c>
      <c r="L684" t="n">
        <v>7.5</v>
      </c>
      <c r="M684" t="n">
        <v>1</v>
      </c>
      <c r="N684" t="n">
        <v>20.76</v>
      </c>
      <c r="O684" t="n">
        <v>16668.43</v>
      </c>
      <c r="P684" t="n">
        <v>72.98</v>
      </c>
      <c r="Q684" t="n">
        <v>446.34</v>
      </c>
      <c r="R684" t="n">
        <v>38.81</v>
      </c>
      <c r="S684" t="n">
        <v>28.73</v>
      </c>
      <c r="T684" t="n">
        <v>4366.47</v>
      </c>
      <c r="U684" t="n">
        <v>0.74</v>
      </c>
      <c r="V684" t="n">
        <v>0.91</v>
      </c>
      <c r="W684" t="n">
        <v>0.1</v>
      </c>
      <c r="X684" t="n">
        <v>0.26</v>
      </c>
      <c r="Y684" t="n">
        <v>1</v>
      </c>
      <c r="Z684" t="n">
        <v>10</v>
      </c>
    </row>
    <row r="685">
      <c r="A685" t="n">
        <v>27</v>
      </c>
      <c r="B685" t="n">
        <v>60</v>
      </c>
      <c r="C685" t="inlineStr">
        <is>
          <t xml:space="preserve">CONCLUIDO	</t>
        </is>
      </c>
      <c r="D685" t="n">
        <v>8.812099999999999</v>
      </c>
      <c r="E685" t="n">
        <v>11.35</v>
      </c>
      <c r="F685" t="n">
        <v>8.99</v>
      </c>
      <c r="G685" t="n">
        <v>59.91</v>
      </c>
      <c r="H685" t="n">
        <v>1.03</v>
      </c>
      <c r="I685" t="n">
        <v>9</v>
      </c>
      <c r="J685" t="n">
        <v>133.59</v>
      </c>
      <c r="K685" t="n">
        <v>45</v>
      </c>
      <c r="L685" t="n">
        <v>7.75</v>
      </c>
      <c r="M685" t="n">
        <v>0</v>
      </c>
      <c r="N685" t="n">
        <v>20.84</v>
      </c>
      <c r="O685" t="n">
        <v>16709.71</v>
      </c>
      <c r="P685" t="n">
        <v>73.29000000000001</v>
      </c>
      <c r="Q685" t="n">
        <v>446.27</v>
      </c>
      <c r="R685" t="n">
        <v>39</v>
      </c>
      <c r="S685" t="n">
        <v>28.73</v>
      </c>
      <c r="T685" t="n">
        <v>4460.2</v>
      </c>
      <c r="U685" t="n">
        <v>0.74</v>
      </c>
      <c r="V685" t="n">
        <v>0.91</v>
      </c>
      <c r="W685" t="n">
        <v>0.11</v>
      </c>
      <c r="X685" t="n">
        <v>0.27</v>
      </c>
      <c r="Y685" t="n">
        <v>1</v>
      </c>
      <c r="Z685" t="n">
        <v>10</v>
      </c>
    </row>
    <row r="686">
      <c r="A686" t="n">
        <v>0</v>
      </c>
      <c r="B686" t="n">
        <v>135</v>
      </c>
      <c r="C686" t="inlineStr">
        <is>
          <t xml:space="preserve">CONCLUIDO	</t>
        </is>
      </c>
      <c r="D686" t="n">
        <v>3.9529</v>
      </c>
      <c r="E686" t="n">
        <v>25.3</v>
      </c>
      <c r="F686" t="n">
        <v>13.85</v>
      </c>
      <c r="G686" t="n">
        <v>4.89</v>
      </c>
      <c r="H686" t="n">
        <v>0.07000000000000001</v>
      </c>
      <c r="I686" t="n">
        <v>170</v>
      </c>
      <c r="J686" t="n">
        <v>263.32</v>
      </c>
      <c r="K686" t="n">
        <v>59.89</v>
      </c>
      <c r="L686" t="n">
        <v>1</v>
      </c>
      <c r="M686" t="n">
        <v>168</v>
      </c>
      <c r="N686" t="n">
        <v>67.43000000000001</v>
      </c>
      <c r="O686" t="n">
        <v>32710.1</v>
      </c>
      <c r="P686" t="n">
        <v>232.72</v>
      </c>
      <c r="Q686" t="n">
        <v>446.5</v>
      </c>
      <c r="R686" t="n">
        <v>198.64</v>
      </c>
      <c r="S686" t="n">
        <v>28.73</v>
      </c>
      <c r="T686" t="n">
        <v>83473.99000000001</v>
      </c>
      <c r="U686" t="n">
        <v>0.14</v>
      </c>
      <c r="V686" t="n">
        <v>0.59</v>
      </c>
      <c r="W686" t="n">
        <v>0.35</v>
      </c>
      <c r="X686" t="n">
        <v>5.13</v>
      </c>
      <c r="Y686" t="n">
        <v>1</v>
      </c>
      <c r="Z686" t="n">
        <v>10</v>
      </c>
    </row>
    <row r="687">
      <c r="A687" t="n">
        <v>1</v>
      </c>
      <c r="B687" t="n">
        <v>135</v>
      </c>
      <c r="C687" t="inlineStr">
        <is>
          <t xml:space="preserve">CONCLUIDO	</t>
        </is>
      </c>
      <c r="D687" t="n">
        <v>4.7204</v>
      </c>
      <c r="E687" t="n">
        <v>21.18</v>
      </c>
      <c r="F687" t="n">
        <v>12.27</v>
      </c>
      <c r="G687" t="n">
        <v>6.13</v>
      </c>
      <c r="H687" t="n">
        <v>0.08</v>
      </c>
      <c r="I687" t="n">
        <v>120</v>
      </c>
      <c r="J687" t="n">
        <v>263.79</v>
      </c>
      <c r="K687" t="n">
        <v>59.89</v>
      </c>
      <c r="L687" t="n">
        <v>1.25</v>
      </c>
      <c r="M687" t="n">
        <v>118</v>
      </c>
      <c r="N687" t="n">
        <v>67.65000000000001</v>
      </c>
      <c r="O687" t="n">
        <v>32767.75</v>
      </c>
      <c r="P687" t="n">
        <v>205.62</v>
      </c>
      <c r="Q687" t="n">
        <v>446.54</v>
      </c>
      <c r="R687" t="n">
        <v>146.36</v>
      </c>
      <c r="S687" t="n">
        <v>28.73</v>
      </c>
      <c r="T687" t="n">
        <v>57585.5</v>
      </c>
      <c r="U687" t="n">
        <v>0.2</v>
      </c>
      <c r="V687" t="n">
        <v>0.66</v>
      </c>
      <c r="W687" t="n">
        <v>0.27</v>
      </c>
      <c r="X687" t="n">
        <v>3.54</v>
      </c>
      <c r="Y687" t="n">
        <v>1</v>
      </c>
      <c r="Z687" t="n">
        <v>10</v>
      </c>
    </row>
    <row r="688">
      <c r="A688" t="n">
        <v>2</v>
      </c>
      <c r="B688" t="n">
        <v>135</v>
      </c>
      <c r="C688" t="inlineStr">
        <is>
          <t xml:space="preserve">CONCLUIDO	</t>
        </is>
      </c>
      <c r="D688" t="n">
        <v>5.2682</v>
      </c>
      <c r="E688" t="n">
        <v>18.98</v>
      </c>
      <c r="F688" t="n">
        <v>11.43</v>
      </c>
      <c r="G688" t="n">
        <v>7.37</v>
      </c>
      <c r="H688" t="n">
        <v>0.1</v>
      </c>
      <c r="I688" t="n">
        <v>93</v>
      </c>
      <c r="J688" t="n">
        <v>264.25</v>
      </c>
      <c r="K688" t="n">
        <v>59.89</v>
      </c>
      <c r="L688" t="n">
        <v>1.5</v>
      </c>
      <c r="M688" t="n">
        <v>91</v>
      </c>
      <c r="N688" t="n">
        <v>67.87</v>
      </c>
      <c r="O688" t="n">
        <v>32825.49</v>
      </c>
      <c r="P688" t="n">
        <v>191.2</v>
      </c>
      <c r="Q688" t="n">
        <v>446.49</v>
      </c>
      <c r="R688" t="n">
        <v>118.83</v>
      </c>
      <c r="S688" t="n">
        <v>28.73</v>
      </c>
      <c r="T688" t="n">
        <v>43952.9</v>
      </c>
      <c r="U688" t="n">
        <v>0.24</v>
      </c>
      <c r="V688" t="n">
        <v>0.71</v>
      </c>
      <c r="W688" t="n">
        <v>0.23</v>
      </c>
      <c r="X688" t="n">
        <v>2.7</v>
      </c>
      <c r="Y688" t="n">
        <v>1</v>
      </c>
      <c r="Z688" t="n">
        <v>10</v>
      </c>
    </row>
    <row r="689">
      <c r="A689" t="n">
        <v>3</v>
      </c>
      <c r="B689" t="n">
        <v>135</v>
      </c>
      <c r="C689" t="inlineStr">
        <is>
          <t xml:space="preserve">CONCLUIDO	</t>
        </is>
      </c>
      <c r="D689" t="n">
        <v>5.6828</v>
      </c>
      <c r="E689" t="n">
        <v>17.6</v>
      </c>
      <c r="F689" t="n">
        <v>10.9</v>
      </c>
      <c r="G689" t="n">
        <v>8.609999999999999</v>
      </c>
      <c r="H689" t="n">
        <v>0.12</v>
      </c>
      <c r="I689" t="n">
        <v>76</v>
      </c>
      <c r="J689" t="n">
        <v>264.72</v>
      </c>
      <c r="K689" t="n">
        <v>59.89</v>
      </c>
      <c r="L689" t="n">
        <v>1.75</v>
      </c>
      <c r="M689" t="n">
        <v>74</v>
      </c>
      <c r="N689" t="n">
        <v>68.09</v>
      </c>
      <c r="O689" t="n">
        <v>32883.31</v>
      </c>
      <c r="P689" t="n">
        <v>182.08</v>
      </c>
      <c r="Q689" t="n">
        <v>446.37</v>
      </c>
      <c r="R689" t="n">
        <v>101.8</v>
      </c>
      <c r="S689" t="n">
        <v>28.73</v>
      </c>
      <c r="T689" t="n">
        <v>35523.32</v>
      </c>
      <c r="U689" t="n">
        <v>0.28</v>
      </c>
      <c r="V689" t="n">
        <v>0.75</v>
      </c>
      <c r="W689" t="n">
        <v>0.2</v>
      </c>
      <c r="X689" t="n">
        <v>2.18</v>
      </c>
      <c r="Y689" t="n">
        <v>1</v>
      </c>
      <c r="Z689" t="n">
        <v>10</v>
      </c>
    </row>
    <row r="690">
      <c r="A690" t="n">
        <v>4</v>
      </c>
      <c r="B690" t="n">
        <v>135</v>
      </c>
      <c r="C690" t="inlineStr">
        <is>
          <t xml:space="preserve">CONCLUIDO	</t>
        </is>
      </c>
      <c r="D690" t="n">
        <v>5.9799</v>
      </c>
      <c r="E690" t="n">
        <v>16.72</v>
      </c>
      <c r="F690" t="n">
        <v>10.58</v>
      </c>
      <c r="G690" t="n">
        <v>9.77</v>
      </c>
      <c r="H690" t="n">
        <v>0.13</v>
      </c>
      <c r="I690" t="n">
        <v>65</v>
      </c>
      <c r="J690" t="n">
        <v>265.19</v>
      </c>
      <c r="K690" t="n">
        <v>59.89</v>
      </c>
      <c r="L690" t="n">
        <v>2</v>
      </c>
      <c r="M690" t="n">
        <v>63</v>
      </c>
      <c r="N690" t="n">
        <v>68.31</v>
      </c>
      <c r="O690" t="n">
        <v>32941.21</v>
      </c>
      <c r="P690" t="n">
        <v>176.44</v>
      </c>
      <c r="Q690" t="n">
        <v>446.36</v>
      </c>
      <c r="R690" t="n">
        <v>91.39</v>
      </c>
      <c r="S690" t="n">
        <v>28.73</v>
      </c>
      <c r="T690" t="n">
        <v>30372.76</v>
      </c>
      <c r="U690" t="n">
        <v>0.31</v>
      </c>
      <c r="V690" t="n">
        <v>0.77</v>
      </c>
      <c r="W690" t="n">
        <v>0.19</v>
      </c>
      <c r="X690" t="n">
        <v>1.86</v>
      </c>
      <c r="Y690" t="n">
        <v>1</v>
      </c>
      <c r="Z690" t="n">
        <v>10</v>
      </c>
    </row>
    <row r="691">
      <c r="A691" t="n">
        <v>5</v>
      </c>
      <c r="B691" t="n">
        <v>135</v>
      </c>
      <c r="C691" t="inlineStr">
        <is>
          <t xml:space="preserve">CONCLUIDO	</t>
        </is>
      </c>
      <c r="D691" t="n">
        <v>6.2556</v>
      </c>
      <c r="E691" t="n">
        <v>15.99</v>
      </c>
      <c r="F691" t="n">
        <v>10.3</v>
      </c>
      <c r="G691" t="n">
        <v>11.04</v>
      </c>
      <c r="H691" t="n">
        <v>0.15</v>
      </c>
      <c r="I691" t="n">
        <v>56</v>
      </c>
      <c r="J691" t="n">
        <v>265.66</v>
      </c>
      <c r="K691" t="n">
        <v>59.89</v>
      </c>
      <c r="L691" t="n">
        <v>2.25</v>
      </c>
      <c r="M691" t="n">
        <v>54</v>
      </c>
      <c r="N691" t="n">
        <v>68.53</v>
      </c>
      <c r="O691" t="n">
        <v>32999.19</v>
      </c>
      <c r="P691" t="n">
        <v>171.38</v>
      </c>
      <c r="Q691" t="n">
        <v>446.32</v>
      </c>
      <c r="R691" t="n">
        <v>82.17</v>
      </c>
      <c r="S691" t="n">
        <v>28.73</v>
      </c>
      <c r="T691" t="n">
        <v>25812.15</v>
      </c>
      <c r="U691" t="n">
        <v>0.35</v>
      </c>
      <c r="V691" t="n">
        <v>0.79</v>
      </c>
      <c r="W691" t="n">
        <v>0.17</v>
      </c>
      <c r="X691" t="n">
        <v>1.58</v>
      </c>
      <c r="Y691" t="n">
        <v>1</v>
      </c>
      <c r="Z691" t="n">
        <v>10</v>
      </c>
    </row>
    <row r="692">
      <c r="A692" t="n">
        <v>6</v>
      </c>
      <c r="B692" t="n">
        <v>135</v>
      </c>
      <c r="C692" t="inlineStr">
        <is>
          <t xml:space="preserve">CONCLUIDO	</t>
        </is>
      </c>
      <c r="D692" t="n">
        <v>6.4381</v>
      </c>
      <c r="E692" t="n">
        <v>15.53</v>
      </c>
      <c r="F692" t="n">
        <v>10.15</v>
      </c>
      <c r="G692" t="n">
        <v>12.18</v>
      </c>
      <c r="H692" t="n">
        <v>0.17</v>
      </c>
      <c r="I692" t="n">
        <v>50</v>
      </c>
      <c r="J692" t="n">
        <v>266.13</v>
      </c>
      <c r="K692" t="n">
        <v>59.89</v>
      </c>
      <c r="L692" t="n">
        <v>2.5</v>
      </c>
      <c r="M692" t="n">
        <v>48</v>
      </c>
      <c r="N692" t="n">
        <v>68.75</v>
      </c>
      <c r="O692" t="n">
        <v>33057.26</v>
      </c>
      <c r="P692" t="n">
        <v>168.6</v>
      </c>
      <c r="Q692" t="n">
        <v>446.35</v>
      </c>
      <c r="R692" t="n">
        <v>77.28</v>
      </c>
      <c r="S692" t="n">
        <v>28.73</v>
      </c>
      <c r="T692" t="n">
        <v>23396.96</v>
      </c>
      <c r="U692" t="n">
        <v>0.37</v>
      </c>
      <c r="V692" t="n">
        <v>0.8</v>
      </c>
      <c r="W692" t="n">
        <v>0.16</v>
      </c>
      <c r="X692" t="n">
        <v>1.43</v>
      </c>
      <c r="Y692" t="n">
        <v>1</v>
      </c>
      <c r="Z692" t="n">
        <v>10</v>
      </c>
    </row>
    <row r="693">
      <c r="A693" t="n">
        <v>7</v>
      </c>
      <c r="B693" t="n">
        <v>135</v>
      </c>
      <c r="C693" t="inlineStr">
        <is>
          <t xml:space="preserve">CONCLUIDO	</t>
        </is>
      </c>
      <c r="D693" t="n">
        <v>6.6185</v>
      </c>
      <c r="E693" t="n">
        <v>15.11</v>
      </c>
      <c r="F693" t="n">
        <v>9.98</v>
      </c>
      <c r="G693" t="n">
        <v>13.31</v>
      </c>
      <c r="H693" t="n">
        <v>0.18</v>
      </c>
      <c r="I693" t="n">
        <v>45</v>
      </c>
      <c r="J693" t="n">
        <v>266.6</v>
      </c>
      <c r="K693" t="n">
        <v>59.89</v>
      </c>
      <c r="L693" t="n">
        <v>2.75</v>
      </c>
      <c r="M693" t="n">
        <v>43</v>
      </c>
      <c r="N693" t="n">
        <v>68.97</v>
      </c>
      <c r="O693" t="n">
        <v>33115.41</v>
      </c>
      <c r="P693" t="n">
        <v>165.45</v>
      </c>
      <c r="Q693" t="n">
        <v>446.45</v>
      </c>
      <c r="R693" t="n">
        <v>71.84</v>
      </c>
      <c r="S693" t="n">
        <v>28.73</v>
      </c>
      <c r="T693" t="n">
        <v>20698.14</v>
      </c>
      <c r="U693" t="n">
        <v>0.4</v>
      </c>
      <c r="V693" t="n">
        <v>0.82</v>
      </c>
      <c r="W693" t="n">
        <v>0.15</v>
      </c>
      <c r="X693" t="n">
        <v>1.26</v>
      </c>
      <c r="Y693" t="n">
        <v>1</v>
      </c>
      <c r="Z693" t="n">
        <v>10</v>
      </c>
    </row>
    <row r="694">
      <c r="A694" t="n">
        <v>8</v>
      </c>
      <c r="B694" t="n">
        <v>135</v>
      </c>
      <c r="C694" t="inlineStr">
        <is>
          <t xml:space="preserve">CONCLUIDO	</t>
        </is>
      </c>
      <c r="D694" t="n">
        <v>6.8043</v>
      </c>
      <c r="E694" t="n">
        <v>14.7</v>
      </c>
      <c r="F694" t="n">
        <v>9.82</v>
      </c>
      <c r="G694" t="n">
        <v>14.73</v>
      </c>
      <c r="H694" t="n">
        <v>0.2</v>
      </c>
      <c r="I694" t="n">
        <v>40</v>
      </c>
      <c r="J694" t="n">
        <v>267.08</v>
      </c>
      <c r="K694" t="n">
        <v>59.89</v>
      </c>
      <c r="L694" t="n">
        <v>3</v>
      </c>
      <c r="M694" t="n">
        <v>38</v>
      </c>
      <c r="N694" t="n">
        <v>69.19</v>
      </c>
      <c r="O694" t="n">
        <v>33173.65</v>
      </c>
      <c r="P694" t="n">
        <v>162.54</v>
      </c>
      <c r="Q694" t="n">
        <v>446.33</v>
      </c>
      <c r="R694" t="n">
        <v>66.48999999999999</v>
      </c>
      <c r="S694" t="n">
        <v>28.73</v>
      </c>
      <c r="T694" t="n">
        <v>18051.42</v>
      </c>
      <c r="U694" t="n">
        <v>0.43</v>
      </c>
      <c r="V694" t="n">
        <v>0.83</v>
      </c>
      <c r="W694" t="n">
        <v>0.14</v>
      </c>
      <c r="X694" t="n">
        <v>1.1</v>
      </c>
      <c r="Y694" t="n">
        <v>1</v>
      </c>
      <c r="Z694" t="n">
        <v>10</v>
      </c>
    </row>
    <row r="695">
      <c r="A695" t="n">
        <v>9</v>
      </c>
      <c r="B695" t="n">
        <v>135</v>
      </c>
      <c r="C695" t="inlineStr">
        <is>
          <t xml:space="preserve">CONCLUIDO	</t>
        </is>
      </c>
      <c r="D695" t="n">
        <v>6.9127</v>
      </c>
      <c r="E695" t="n">
        <v>14.47</v>
      </c>
      <c r="F695" t="n">
        <v>9.74</v>
      </c>
      <c r="G695" t="n">
        <v>15.8</v>
      </c>
      <c r="H695" t="n">
        <v>0.22</v>
      </c>
      <c r="I695" t="n">
        <v>37</v>
      </c>
      <c r="J695" t="n">
        <v>267.55</v>
      </c>
      <c r="K695" t="n">
        <v>59.89</v>
      </c>
      <c r="L695" t="n">
        <v>3.25</v>
      </c>
      <c r="M695" t="n">
        <v>35</v>
      </c>
      <c r="N695" t="n">
        <v>69.41</v>
      </c>
      <c r="O695" t="n">
        <v>33231.97</v>
      </c>
      <c r="P695" t="n">
        <v>160.9</v>
      </c>
      <c r="Q695" t="n">
        <v>446.36</v>
      </c>
      <c r="R695" t="n">
        <v>63.87</v>
      </c>
      <c r="S695" t="n">
        <v>28.73</v>
      </c>
      <c r="T695" t="n">
        <v>16753.31</v>
      </c>
      <c r="U695" t="n">
        <v>0.45</v>
      </c>
      <c r="V695" t="n">
        <v>0.84</v>
      </c>
      <c r="W695" t="n">
        <v>0.14</v>
      </c>
      <c r="X695" t="n">
        <v>1.02</v>
      </c>
      <c r="Y695" t="n">
        <v>1</v>
      </c>
      <c r="Z695" t="n">
        <v>10</v>
      </c>
    </row>
    <row r="696">
      <c r="A696" t="n">
        <v>10</v>
      </c>
      <c r="B696" t="n">
        <v>135</v>
      </c>
      <c r="C696" t="inlineStr">
        <is>
          <t xml:space="preserve">CONCLUIDO	</t>
        </is>
      </c>
      <c r="D696" t="n">
        <v>7.0322</v>
      </c>
      <c r="E696" t="n">
        <v>14.22</v>
      </c>
      <c r="F696" t="n">
        <v>9.65</v>
      </c>
      <c r="G696" t="n">
        <v>17.03</v>
      </c>
      <c r="H696" t="n">
        <v>0.23</v>
      </c>
      <c r="I696" t="n">
        <v>34</v>
      </c>
      <c r="J696" t="n">
        <v>268.02</v>
      </c>
      <c r="K696" t="n">
        <v>59.89</v>
      </c>
      <c r="L696" t="n">
        <v>3.5</v>
      </c>
      <c r="M696" t="n">
        <v>32</v>
      </c>
      <c r="N696" t="n">
        <v>69.64</v>
      </c>
      <c r="O696" t="n">
        <v>33290.38</v>
      </c>
      <c r="P696" t="n">
        <v>159.17</v>
      </c>
      <c r="Q696" t="n">
        <v>446.28</v>
      </c>
      <c r="R696" t="n">
        <v>60.8</v>
      </c>
      <c r="S696" t="n">
        <v>28.73</v>
      </c>
      <c r="T696" t="n">
        <v>15236.12</v>
      </c>
      <c r="U696" t="n">
        <v>0.47</v>
      </c>
      <c r="V696" t="n">
        <v>0.84</v>
      </c>
      <c r="W696" t="n">
        <v>0.14</v>
      </c>
      <c r="X696" t="n">
        <v>0.93</v>
      </c>
      <c r="Y696" t="n">
        <v>1</v>
      </c>
      <c r="Z696" t="n">
        <v>10</v>
      </c>
    </row>
    <row r="697">
      <c r="A697" t="n">
        <v>11</v>
      </c>
      <c r="B697" t="n">
        <v>135</v>
      </c>
      <c r="C697" t="inlineStr">
        <is>
          <t xml:space="preserve">CONCLUIDO	</t>
        </is>
      </c>
      <c r="D697" t="n">
        <v>7.1138</v>
      </c>
      <c r="E697" t="n">
        <v>14.06</v>
      </c>
      <c r="F697" t="n">
        <v>9.59</v>
      </c>
      <c r="G697" t="n">
        <v>17.97</v>
      </c>
      <c r="H697" t="n">
        <v>0.25</v>
      </c>
      <c r="I697" t="n">
        <v>32</v>
      </c>
      <c r="J697" t="n">
        <v>268.5</v>
      </c>
      <c r="K697" t="n">
        <v>59.89</v>
      </c>
      <c r="L697" t="n">
        <v>3.75</v>
      </c>
      <c r="M697" t="n">
        <v>30</v>
      </c>
      <c r="N697" t="n">
        <v>69.86</v>
      </c>
      <c r="O697" t="n">
        <v>33348.87</v>
      </c>
      <c r="P697" t="n">
        <v>157.78</v>
      </c>
      <c r="Q697" t="n">
        <v>446.28</v>
      </c>
      <c r="R697" t="n">
        <v>58.75</v>
      </c>
      <c r="S697" t="n">
        <v>28.73</v>
      </c>
      <c r="T697" t="n">
        <v>14217.89</v>
      </c>
      <c r="U697" t="n">
        <v>0.49</v>
      </c>
      <c r="V697" t="n">
        <v>0.85</v>
      </c>
      <c r="W697" t="n">
        <v>0.13</v>
      </c>
      <c r="X697" t="n">
        <v>0.87</v>
      </c>
      <c r="Y697" t="n">
        <v>1</v>
      </c>
      <c r="Z697" t="n">
        <v>10</v>
      </c>
    </row>
    <row r="698">
      <c r="A698" t="n">
        <v>12</v>
      </c>
      <c r="B698" t="n">
        <v>135</v>
      </c>
      <c r="C698" t="inlineStr">
        <is>
          <t xml:space="preserve">CONCLUIDO	</t>
        </is>
      </c>
      <c r="D698" t="n">
        <v>7.2486</v>
      </c>
      <c r="E698" t="n">
        <v>13.8</v>
      </c>
      <c r="F698" t="n">
        <v>9.48</v>
      </c>
      <c r="G698" t="n">
        <v>19.61</v>
      </c>
      <c r="H698" t="n">
        <v>0.26</v>
      </c>
      <c r="I698" t="n">
        <v>29</v>
      </c>
      <c r="J698" t="n">
        <v>268.97</v>
      </c>
      <c r="K698" t="n">
        <v>59.89</v>
      </c>
      <c r="L698" t="n">
        <v>4</v>
      </c>
      <c r="M698" t="n">
        <v>27</v>
      </c>
      <c r="N698" t="n">
        <v>70.09</v>
      </c>
      <c r="O698" t="n">
        <v>33407.45</v>
      </c>
      <c r="P698" t="n">
        <v>155.75</v>
      </c>
      <c r="Q698" t="n">
        <v>446.35</v>
      </c>
      <c r="R698" t="n">
        <v>55.02</v>
      </c>
      <c r="S698" t="n">
        <v>28.73</v>
      </c>
      <c r="T698" t="n">
        <v>12370.96</v>
      </c>
      <c r="U698" t="n">
        <v>0.52</v>
      </c>
      <c r="V698" t="n">
        <v>0.86</v>
      </c>
      <c r="W698" t="n">
        <v>0.13</v>
      </c>
      <c r="X698" t="n">
        <v>0.76</v>
      </c>
      <c r="Y698" t="n">
        <v>1</v>
      </c>
      <c r="Z698" t="n">
        <v>10</v>
      </c>
    </row>
    <row r="699">
      <c r="A699" t="n">
        <v>13</v>
      </c>
      <c r="B699" t="n">
        <v>135</v>
      </c>
      <c r="C699" t="inlineStr">
        <is>
          <t xml:space="preserve">CONCLUIDO	</t>
        </is>
      </c>
      <c r="D699" t="n">
        <v>7.3875</v>
      </c>
      <c r="E699" t="n">
        <v>13.54</v>
      </c>
      <c r="F699" t="n">
        <v>9.32</v>
      </c>
      <c r="G699" t="n">
        <v>20.71</v>
      </c>
      <c r="H699" t="n">
        <v>0.28</v>
      </c>
      <c r="I699" t="n">
        <v>27</v>
      </c>
      <c r="J699" t="n">
        <v>269.45</v>
      </c>
      <c r="K699" t="n">
        <v>59.89</v>
      </c>
      <c r="L699" t="n">
        <v>4.25</v>
      </c>
      <c r="M699" t="n">
        <v>25</v>
      </c>
      <c r="N699" t="n">
        <v>70.31</v>
      </c>
      <c r="O699" t="n">
        <v>33466.11</v>
      </c>
      <c r="P699" t="n">
        <v>152.77</v>
      </c>
      <c r="Q699" t="n">
        <v>446.27</v>
      </c>
      <c r="R699" t="n">
        <v>49.8</v>
      </c>
      <c r="S699" t="n">
        <v>28.73</v>
      </c>
      <c r="T699" t="n">
        <v>9771.360000000001</v>
      </c>
      <c r="U699" t="n">
        <v>0.58</v>
      </c>
      <c r="V699" t="n">
        <v>0.87</v>
      </c>
      <c r="W699" t="n">
        <v>0.12</v>
      </c>
      <c r="X699" t="n">
        <v>0.6</v>
      </c>
      <c r="Y699" t="n">
        <v>1</v>
      </c>
      <c r="Z699" t="n">
        <v>10</v>
      </c>
    </row>
    <row r="700">
      <c r="A700" t="n">
        <v>14</v>
      </c>
      <c r="B700" t="n">
        <v>135</v>
      </c>
      <c r="C700" t="inlineStr">
        <is>
          <t xml:space="preserve">CONCLUIDO	</t>
        </is>
      </c>
      <c r="D700" t="n">
        <v>7.3284</v>
      </c>
      <c r="E700" t="n">
        <v>13.65</v>
      </c>
      <c r="F700" t="n">
        <v>9.48</v>
      </c>
      <c r="G700" t="n">
        <v>21.87</v>
      </c>
      <c r="H700" t="n">
        <v>0.3</v>
      </c>
      <c r="I700" t="n">
        <v>26</v>
      </c>
      <c r="J700" t="n">
        <v>269.92</v>
      </c>
      <c r="K700" t="n">
        <v>59.89</v>
      </c>
      <c r="L700" t="n">
        <v>4.5</v>
      </c>
      <c r="M700" t="n">
        <v>24</v>
      </c>
      <c r="N700" t="n">
        <v>70.54000000000001</v>
      </c>
      <c r="O700" t="n">
        <v>33524.86</v>
      </c>
      <c r="P700" t="n">
        <v>155.29</v>
      </c>
      <c r="Q700" t="n">
        <v>446.29</v>
      </c>
      <c r="R700" t="n">
        <v>56.05</v>
      </c>
      <c r="S700" t="n">
        <v>28.73</v>
      </c>
      <c r="T700" t="n">
        <v>12901.92</v>
      </c>
      <c r="U700" t="n">
        <v>0.51</v>
      </c>
      <c r="V700" t="n">
        <v>0.86</v>
      </c>
      <c r="W700" t="n">
        <v>0.11</v>
      </c>
      <c r="X700" t="n">
        <v>0.76</v>
      </c>
      <c r="Y700" t="n">
        <v>1</v>
      </c>
      <c r="Z700" t="n">
        <v>10</v>
      </c>
    </row>
    <row r="701">
      <c r="A701" t="n">
        <v>15</v>
      </c>
      <c r="B701" t="n">
        <v>135</v>
      </c>
      <c r="C701" t="inlineStr">
        <is>
          <t xml:space="preserve">CONCLUIDO	</t>
        </is>
      </c>
      <c r="D701" t="n">
        <v>7.3493</v>
      </c>
      <c r="E701" t="n">
        <v>13.61</v>
      </c>
      <c r="F701" t="n">
        <v>9.49</v>
      </c>
      <c r="G701" t="n">
        <v>22.78</v>
      </c>
      <c r="H701" t="n">
        <v>0.31</v>
      </c>
      <c r="I701" t="n">
        <v>25</v>
      </c>
      <c r="J701" t="n">
        <v>270.4</v>
      </c>
      <c r="K701" t="n">
        <v>59.89</v>
      </c>
      <c r="L701" t="n">
        <v>4.75</v>
      </c>
      <c r="M701" t="n">
        <v>23</v>
      </c>
      <c r="N701" t="n">
        <v>70.76000000000001</v>
      </c>
      <c r="O701" t="n">
        <v>33583.7</v>
      </c>
      <c r="P701" t="n">
        <v>155.14</v>
      </c>
      <c r="Q701" t="n">
        <v>446.31</v>
      </c>
      <c r="R701" t="n">
        <v>55.95</v>
      </c>
      <c r="S701" t="n">
        <v>28.73</v>
      </c>
      <c r="T701" t="n">
        <v>12855.65</v>
      </c>
      <c r="U701" t="n">
        <v>0.51</v>
      </c>
      <c r="V701" t="n">
        <v>0.86</v>
      </c>
      <c r="W701" t="n">
        <v>0.12</v>
      </c>
      <c r="X701" t="n">
        <v>0.77</v>
      </c>
      <c r="Y701" t="n">
        <v>1</v>
      </c>
      <c r="Z701" t="n">
        <v>10</v>
      </c>
    </row>
    <row r="702">
      <c r="A702" t="n">
        <v>16</v>
      </c>
      <c r="B702" t="n">
        <v>135</v>
      </c>
      <c r="C702" t="inlineStr">
        <is>
          <t xml:space="preserve">CONCLUIDO	</t>
        </is>
      </c>
      <c r="D702" t="n">
        <v>7.469</v>
      </c>
      <c r="E702" t="n">
        <v>13.39</v>
      </c>
      <c r="F702" t="n">
        <v>9.369999999999999</v>
      </c>
      <c r="G702" t="n">
        <v>24.45</v>
      </c>
      <c r="H702" t="n">
        <v>0.33</v>
      </c>
      <c r="I702" t="n">
        <v>23</v>
      </c>
      <c r="J702" t="n">
        <v>270.88</v>
      </c>
      <c r="K702" t="n">
        <v>59.89</v>
      </c>
      <c r="L702" t="n">
        <v>5</v>
      </c>
      <c r="M702" t="n">
        <v>21</v>
      </c>
      <c r="N702" t="n">
        <v>70.98999999999999</v>
      </c>
      <c r="O702" t="n">
        <v>33642.62</v>
      </c>
      <c r="P702" t="n">
        <v>152.98</v>
      </c>
      <c r="Q702" t="n">
        <v>446.36</v>
      </c>
      <c r="R702" t="n">
        <v>51.83</v>
      </c>
      <c r="S702" t="n">
        <v>28.73</v>
      </c>
      <c r="T702" t="n">
        <v>10803.86</v>
      </c>
      <c r="U702" t="n">
        <v>0.55</v>
      </c>
      <c r="V702" t="n">
        <v>0.87</v>
      </c>
      <c r="W702" t="n">
        <v>0.12</v>
      </c>
      <c r="X702" t="n">
        <v>0.65</v>
      </c>
      <c r="Y702" t="n">
        <v>1</v>
      </c>
      <c r="Z702" t="n">
        <v>10</v>
      </c>
    </row>
    <row r="703">
      <c r="A703" t="n">
        <v>17</v>
      </c>
      <c r="B703" t="n">
        <v>135</v>
      </c>
      <c r="C703" t="inlineStr">
        <is>
          <t xml:space="preserve">CONCLUIDO	</t>
        </is>
      </c>
      <c r="D703" t="n">
        <v>7.5246</v>
      </c>
      <c r="E703" t="n">
        <v>13.29</v>
      </c>
      <c r="F703" t="n">
        <v>9.32</v>
      </c>
      <c r="G703" t="n">
        <v>25.43</v>
      </c>
      <c r="H703" t="n">
        <v>0.34</v>
      </c>
      <c r="I703" t="n">
        <v>22</v>
      </c>
      <c r="J703" t="n">
        <v>271.36</v>
      </c>
      <c r="K703" t="n">
        <v>59.89</v>
      </c>
      <c r="L703" t="n">
        <v>5.25</v>
      </c>
      <c r="M703" t="n">
        <v>20</v>
      </c>
      <c r="N703" t="n">
        <v>71.22</v>
      </c>
      <c r="O703" t="n">
        <v>33701.64</v>
      </c>
      <c r="P703" t="n">
        <v>151.92</v>
      </c>
      <c r="Q703" t="n">
        <v>446.32</v>
      </c>
      <c r="R703" t="n">
        <v>50.37</v>
      </c>
      <c r="S703" t="n">
        <v>28.73</v>
      </c>
      <c r="T703" t="n">
        <v>10082.03</v>
      </c>
      <c r="U703" t="n">
        <v>0.57</v>
      </c>
      <c r="V703" t="n">
        <v>0.87</v>
      </c>
      <c r="W703" t="n">
        <v>0.11</v>
      </c>
      <c r="X703" t="n">
        <v>0.6</v>
      </c>
      <c r="Y703" t="n">
        <v>1</v>
      </c>
      <c r="Z703" t="n">
        <v>10</v>
      </c>
    </row>
    <row r="704">
      <c r="A704" t="n">
        <v>18</v>
      </c>
      <c r="B704" t="n">
        <v>135</v>
      </c>
      <c r="C704" t="inlineStr">
        <is>
          <t xml:space="preserve">CONCLUIDO	</t>
        </is>
      </c>
      <c r="D704" t="n">
        <v>7.5716</v>
      </c>
      <c r="E704" t="n">
        <v>13.21</v>
      </c>
      <c r="F704" t="n">
        <v>9.289999999999999</v>
      </c>
      <c r="G704" t="n">
        <v>26.55</v>
      </c>
      <c r="H704" t="n">
        <v>0.36</v>
      </c>
      <c r="I704" t="n">
        <v>21</v>
      </c>
      <c r="J704" t="n">
        <v>271.84</v>
      </c>
      <c r="K704" t="n">
        <v>59.89</v>
      </c>
      <c r="L704" t="n">
        <v>5.5</v>
      </c>
      <c r="M704" t="n">
        <v>19</v>
      </c>
      <c r="N704" t="n">
        <v>71.45</v>
      </c>
      <c r="O704" t="n">
        <v>33760.74</v>
      </c>
      <c r="P704" t="n">
        <v>151.15</v>
      </c>
      <c r="Q704" t="n">
        <v>446.31</v>
      </c>
      <c r="R704" t="n">
        <v>49.32</v>
      </c>
      <c r="S704" t="n">
        <v>28.73</v>
      </c>
      <c r="T704" t="n">
        <v>9561.780000000001</v>
      </c>
      <c r="U704" t="n">
        <v>0.58</v>
      </c>
      <c r="V704" t="n">
        <v>0.88</v>
      </c>
      <c r="W704" t="n">
        <v>0.11</v>
      </c>
      <c r="X704" t="n">
        <v>0.57</v>
      </c>
      <c r="Y704" t="n">
        <v>1</v>
      </c>
      <c r="Z704" t="n">
        <v>10</v>
      </c>
    </row>
    <row r="705">
      <c r="A705" t="n">
        <v>19</v>
      </c>
      <c r="B705" t="n">
        <v>135</v>
      </c>
      <c r="C705" t="inlineStr">
        <is>
          <t xml:space="preserve">CONCLUIDO	</t>
        </is>
      </c>
      <c r="D705" t="n">
        <v>7.6141</v>
      </c>
      <c r="E705" t="n">
        <v>13.13</v>
      </c>
      <c r="F705" t="n">
        <v>9.27</v>
      </c>
      <c r="G705" t="n">
        <v>27.81</v>
      </c>
      <c r="H705" t="n">
        <v>0.38</v>
      </c>
      <c r="I705" t="n">
        <v>20</v>
      </c>
      <c r="J705" t="n">
        <v>272.32</v>
      </c>
      <c r="K705" t="n">
        <v>59.89</v>
      </c>
      <c r="L705" t="n">
        <v>5.75</v>
      </c>
      <c r="M705" t="n">
        <v>18</v>
      </c>
      <c r="N705" t="n">
        <v>71.68000000000001</v>
      </c>
      <c r="O705" t="n">
        <v>33820.05</v>
      </c>
      <c r="P705" t="n">
        <v>150.56</v>
      </c>
      <c r="Q705" t="n">
        <v>446.31</v>
      </c>
      <c r="R705" t="n">
        <v>48.65</v>
      </c>
      <c r="S705" t="n">
        <v>28.73</v>
      </c>
      <c r="T705" t="n">
        <v>9229.559999999999</v>
      </c>
      <c r="U705" t="n">
        <v>0.59</v>
      </c>
      <c r="V705" t="n">
        <v>0.88</v>
      </c>
      <c r="W705" t="n">
        <v>0.11</v>
      </c>
      <c r="X705" t="n">
        <v>0.55</v>
      </c>
      <c r="Y705" t="n">
        <v>1</v>
      </c>
      <c r="Z705" t="n">
        <v>10</v>
      </c>
    </row>
    <row r="706">
      <c r="A706" t="n">
        <v>20</v>
      </c>
      <c r="B706" t="n">
        <v>135</v>
      </c>
      <c r="C706" t="inlineStr">
        <is>
          <t xml:space="preserve">CONCLUIDO	</t>
        </is>
      </c>
      <c r="D706" t="n">
        <v>7.6619</v>
      </c>
      <c r="E706" t="n">
        <v>13.05</v>
      </c>
      <c r="F706" t="n">
        <v>9.24</v>
      </c>
      <c r="G706" t="n">
        <v>29.17</v>
      </c>
      <c r="H706" t="n">
        <v>0.39</v>
      </c>
      <c r="I706" t="n">
        <v>19</v>
      </c>
      <c r="J706" t="n">
        <v>272.8</v>
      </c>
      <c r="K706" t="n">
        <v>59.89</v>
      </c>
      <c r="L706" t="n">
        <v>6</v>
      </c>
      <c r="M706" t="n">
        <v>17</v>
      </c>
      <c r="N706" t="n">
        <v>71.91</v>
      </c>
      <c r="O706" t="n">
        <v>33879.33</v>
      </c>
      <c r="P706" t="n">
        <v>149.9</v>
      </c>
      <c r="Q706" t="n">
        <v>446.34</v>
      </c>
      <c r="R706" t="n">
        <v>47.43</v>
      </c>
      <c r="S706" t="n">
        <v>28.73</v>
      </c>
      <c r="T706" t="n">
        <v>8622.790000000001</v>
      </c>
      <c r="U706" t="n">
        <v>0.61</v>
      </c>
      <c r="V706" t="n">
        <v>0.88</v>
      </c>
      <c r="W706" t="n">
        <v>0.11</v>
      </c>
      <c r="X706" t="n">
        <v>0.52</v>
      </c>
      <c r="Y706" t="n">
        <v>1</v>
      </c>
      <c r="Z706" t="n">
        <v>10</v>
      </c>
    </row>
    <row r="707">
      <c r="A707" t="n">
        <v>21</v>
      </c>
      <c r="B707" t="n">
        <v>135</v>
      </c>
      <c r="C707" t="inlineStr">
        <is>
          <t xml:space="preserve">CONCLUIDO	</t>
        </is>
      </c>
      <c r="D707" t="n">
        <v>7.6583</v>
      </c>
      <c r="E707" t="n">
        <v>13.06</v>
      </c>
      <c r="F707" t="n">
        <v>9.24</v>
      </c>
      <c r="G707" t="n">
        <v>29.19</v>
      </c>
      <c r="H707" t="n">
        <v>0.41</v>
      </c>
      <c r="I707" t="n">
        <v>19</v>
      </c>
      <c r="J707" t="n">
        <v>273.28</v>
      </c>
      <c r="K707" t="n">
        <v>59.89</v>
      </c>
      <c r="L707" t="n">
        <v>6.25</v>
      </c>
      <c r="M707" t="n">
        <v>17</v>
      </c>
      <c r="N707" t="n">
        <v>72.14</v>
      </c>
      <c r="O707" t="n">
        <v>33938.7</v>
      </c>
      <c r="P707" t="n">
        <v>149.42</v>
      </c>
      <c r="Q707" t="n">
        <v>446.28</v>
      </c>
      <c r="R707" t="n">
        <v>47.72</v>
      </c>
      <c r="S707" t="n">
        <v>28.73</v>
      </c>
      <c r="T707" t="n">
        <v>8770.870000000001</v>
      </c>
      <c r="U707" t="n">
        <v>0.6</v>
      </c>
      <c r="V707" t="n">
        <v>0.88</v>
      </c>
      <c r="W707" t="n">
        <v>0.11</v>
      </c>
      <c r="X707" t="n">
        <v>0.52</v>
      </c>
      <c r="Y707" t="n">
        <v>1</v>
      </c>
      <c r="Z707" t="n">
        <v>10</v>
      </c>
    </row>
    <row r="708">
      <c r="A708" t="n">
        <v>22</v>
      </c>
      <c r="B708" t="n">
        <v>135</v>
      </c>
      <c r="C708" t="inlineStr">
        <is>
          <t xml:space="preserve">CONCLUIDO	</t>
        </is>
      </c>
      <c r="D708" t="n">
        <v>7.7019</v>
      </c>
      <c r="E708" t="n">
        <v>12.98</v>
      </c>
      <c r="F708" t="n">
        <v>9.220000000000001</v>
      </c>
      <c r="G708" t="n">
        <v>30.74</v>
      </c>
      <c r="H708" t="n">
        <v>0.42</v>
      </c>
      <c r="I708" t="n">
        <v>18</v>
      </c>
      <c r="J708" t="n">
        <v>273.76</v>
      </c>
      <c r="K708" t="n">
        <v>59.89</v>
      </c>
      <c r="L708" t="n">
        <v>6.5</v>
      </c>
      <c r="M708" t="n">
        <v>16</v>
      </c>
      <c r="N708" t="n">
        <v>72.37</v>
      </c>
      <c r="O708" t="n">
        <v>33998.16</v>
      </c>
      <c r="P708" t="n">
        <v>149.02</v>
      </c>
      <c r="Q708" t="n">
        <v>446.27</v>
      </c>
      <c r="R708" t="n">
        <v>46.96</v>
      </c>
      <c r="S708" t="n">
        <v>28.73</v>
      </c>
      <c r="T708" t="n">
        <v>8396.780000000001</v>
      </c>
      <c r="U708" t="n">
        <v>0.61</v>
      </c>
      <c r="V708" t="n">
        <v>0.88</v>
      </c>
      <c r="W708" t="n">
        <v>0.11</v>
      </c>
      <c r="X708" t="n">
        <v>0.5</v>
      </c>
      <c r="Y708" t="n">
        <v>1</v>
      </c>
      <c r="Z708" t="n">
        <v>10</v>
      </c>
    </row>
    <row r="709">
      <c r="A709" t="n">
        <v>23</v>
      </c>
      <c r="B709" t="n">
        <v>135</v>
      </c>
      <c r="C709" t="inlineStr">
        <is>
          <t xml:space="preserve">CONCLUIDO	</t>
        </is>
      </c>
      <c r="D709" t="n">
        <v>7.7591</v>
      </c>
      <c r="E709" t="n">
        <v>12.89</v>
      </c>
      <c r="F709" t="n">
        <v>9.18</v>
      </c>
      <c r="G709" t="n">
        <v>32.38</v>
      </c>
      <c r="H709" t="n">
        <v>0.44</v>
      </c>
      <c r="I709" t="n">
        <v>17</v>
      </c>
      <c r="J709" t="n">
        <v>274.24</v>
      </c>
      <c r="K709" t="n">
        <v>59.89</v>
      </c>
      <c r="L709" t="n">
        <v>6.75</v>
      </c>
      <c r="M709" t="n">
        <v>15</v>
      </c>
      <c r="N709" t="n">
        <v>72.61</v>
      </c>
      <c r="O709" t="n">
        <v>34057.71</v>
      </c>
      <c r="P709" t="n">
        <v>147.99</v>
      </c>
      <c r="Q709" t="n">
        <v>446.3</v>
      </c>
      <c r="R709" t="n">
        <v>45.36</v>
      </c>
      <c r="S709" t="n">
        <v>28.73</v>
      </c>
      <c r="T709" t="n">
        <v>7602.44</v>
      </c>
      <c r="U709" t="n">
        <v>0.63</v>
      </c>
      <c r="V709" t="n">
        <v>0.89</v>
      </c>
      <c r="W709" t="n">
        <v>0.11</v>
      </c>
      <c r="X709" t="n">
        <v>0.45</v>
      </c>
      <c r="Y709" t="n">
        <v>1</v>
      </c>
      <c r="Z709" t="n">
        <v>10</v>
      </c>
    </row>
    <row r="710">
      <c r="A710" t="n">
        <v>24</v>
      </c>
      <c r="B710" t="n">
        <v>135</v>
      </c>
      <c r="C710" t="inlineStr">
        <is>
          <t xml:space="preserve">CONCLUIDO	</t>
        </is>
      </c>
      <c r="D710" t="n">
        <v>7.7598</v>
      </c>
      <c r="E710" t="n">
        <v>12.89</v>
      </c>
      <c r="F710" t="n">
        <v>9.17</v>
      </c>
      <c r="G710" t="n">
        <v>32.38</v>
      </c>
      <c r="H710" t="n">
        <v>0.45</v>
      </c>
      <c r="I710" t="n">
        <v>17</v>
      </c>
      <c r="J710" t="n">
        <v>274.73</v>
      </c>
      <c r="K710" t="n">
        <v>59.89</v>
      </c>
      <c r="L710" t="n">
        <v>7</v>
      </c>
      <c r="M710" t="n">
        <v>15</v>
      </c>
      <c r="N710" t="n">
        <v>72.84</v>
      </c>
      <c r="O710" t="n">
        <v>34117.35</v>
      </c>
      <c r="P710" t="n">
        <v>147.61</v>
      </c>
      <c r="Q710" t="n">
        <v>446.27</v>
      </c>
      <c r="R710" t="n">
        <v>45.45</v>
      </c>
      <c r="S710" t="n">
        <v>28.73</v>
      </c>
      <c r="T710" t="n">
        <v>7645.39</v>
      </c>
      <c r="U710" t="n">
        <v>0.63</v>
      </c>
      <c r="V710" t="n">
        <v>0.89</v>
      </c>
      <c r="W710" t="n">
        <v>0.11</v>
      </c>
      <c r="X710" t="n">
        <v>0.45</v>
      </c>
      <c r="Y710" t="n">
        <v>1</v>
      </c>
      <c r="Z710" t="n">
        <v>10</v>
      </c>
    </row>
    <row r="711">
      <c r="A711" t="n">
        <v>25</v>
      </c>
      <c r="B711" t="n">
        <v>135</v>
      </c>
      <c r="C711" t="inlineStr">
        <is>
          <t xml:space="preserve">CONCLUIDO	</t>
        </is>
      </c>
      <c r="D711" t="n">
        <v>7.804</v>
      </c>
      <c r="E711" t="n">
        <v>12.81</v>
      </c>
      <c r="F711" t="n">
        <v>9.15</v>
      </c>
      <c r="G711" t="n">
        <v>34.32</v>
      </c>
      <c r="H711" t="n">
        <v>0.47</v>
      </c>
      <c r="I711" t="n">
        <v>16</v>
      </c>
      <c r="J711" t="n">
        <v>275.21</v>
      </c>
      <c r="K711" t="n">
        <v>59.89</v>
      </c>
      <c r="L711" t="n">
        <v>7.25</v>
      </c>
      <c r="M711" t="n">
        <v>14</v>
      </c>
      <c r="N711" t="n">
        <v>73.08</v>
      </c>
      <c r="O711" t="n">
        <v>34177.09</v>
      </c>
      <c r="P711" t="n">
        <v>147.18</v>
      </c>
      <c r="Q711" t="n">
        <v>446.27</v>
      </c>
      <c r="R711" t="n">
        <v>44.63</v>
      </c>
      <c r="S711" t="n">
        <v>28.73</v>
      </c>
      <c r="T711" t="n">
        <v>7239.6</v>
      </c>
      <c r="U711" t="n">
        <v>0.64</v>
      </c>
      <c r="V711" t="n">
        <v>0.89</v>
      </c>
      <c r="W711" t="n">
        <v>0.11</v>
      </c>
      <c r="X711" t="n">
        <v>0.43</v>
      </c>
      <c r="Y711" t="n">
        <v>1</v>
      </c>
      <c r="Z711" t="n">
        <v>10</v>
      </c>
    </row>
    <row r="712">
      <c r="A712" t="n">
        <v>26</v>
      </c>
      <c r="B712" t="n">
        <v>135</v>
      </c>
      <c r="C712" t="inlineStr">
        <is>
          <t xml:space="preserve">CONCLUIDO	</t>
        </is>
      </c>
      <c r="D712" t="n">
        <v>7.8599</v>
      </c>
      <c r="E712" t="n">
        <v>12.72</v>
      </c>
      <c r="F712" t="n">
        <v>9.109999999999999</v>
      </c>
      <c r="G712" t="n">
        <v>36.45</v>
      </c>
      <c r="H712" t="n">
        <v>0.48</v>
      </c>
      <c r="I712" t="n">
        <v>15</v>
      </c>
      <c r="J712" t="n">
        <v>275.7</v>
      </c>
      <c r="K712" t="n">
        <v>59.89</v>
      </c>
      <c r="L712" t="n">
        <v>7.5</v>
      </c>
      <c r="M712" t="n">
        <v>13</v>
      </c>
      <c r="N712" t="n">
        <v>73.31</v>
      </c>
      <c r="O712" t="n">
        <v>34236.91</v>
      </c>
      <c r="P712" t="n">
        <v>146.11</v>
      </c>
      <c r="Q712" t="n">
        <v>446.28</v>
      </c>
      <c r="R712" t="n">
        <v>43.37</v>
      </c>
      <c r="S712" t="n">
        <v>28.73</v>
      </c>
      <c r="T712" t="n">
        <v>6617.24</v>
      </c>
      <c r="U712" t="n">
        <v>0.66</v>
      </c>
      <c r="V712" t="n">
        <v>0.89</v>
      </c>
      <c r="W712" t="n">
        <v>0.1</v>
      </c>
      <c r="X712" t="n">
        <v>0.39</v>
      </c>
      <c r="Y712" t="n">
        <v>1</v>
      </c>
      <c r="Z712" t="n">
        <v>10</v>
      </c>
    </row>
    <row r="713">
      <c r="A713" t="n">
        <v>27</v>
      </c>
      <c r="B713" t="n">
        <v>135</v>
      </c>
      <c r="C713" t="inlineStr">
        <is>
          <t xml:space="preserve">CONCLUIDO	</t>
        </is>
      </c>
      <c r="D713" t="n">
        <v>7.8623</v>
      </c>
      <c r="E713" t="n">
        <v>12.72</v>
      </c>
      <c r="F713" t="n">
        <v>9.109999999999999</v>
      </c>
      <c r="G713" t="n">
        <v>36.43</v>
      </c>
      <c r="H713" t="n">
        <v>0.5</v>
      </c>
      <c r="I713" t="n">
        <v>15</v>
      </c>
      <c r="J713" t="n">
        <v>276.18</v>
      </c>
      <c r="K713" t="n">
        <v>59.89</v>
      </c>
      <c r="L713" t="n">
        <v>7.75</v>
      </c>
      <c r="M713" t="n">
        <v>13</v>
      </c>
      <c r="N713" t="n">
        <v>73.55</v>
      </c>
      <c r="O713" t="n">
        <v>34296.82</v>
      </c>
      <c r="P713" t="n">
        <v>145.93</v>
      </c>
      <c r="Q713" t="n">
        <v>446.28</v>
      </c>
      <c r="R713" t="n">
        <v>43.17</v>
      </c>
      <c r="S713" t="n">
        <v>28.73</v>
      </c>
      <c r="T713" t="n">
        <v>6512.84</v>
      </c>
      <c r="U713" t="n">
        <v>0.67</v>
      </c>
      <c r="V713" t="n">
        <v>0.89</v>
      </c>
      <c r="W713" t="n">
        <v>0.11</v>
      </c>
      <c r="X713" t="n">
        <v>0.39</v>
      </c>
      <c r="Y713" t="n">
        <v>1</v>
      </c>
      <c r="Z713" t="n">
        <v>10</v>
      </c>
    </row>
    <row r="714">
      <c r="A714" t="n">
        <v>28</v>
      </c>
      <c r="B714" t="n">
        <v>135</v>
      </c>
      <c r="C714" t="inlineStr">
        <is>
          <t xml:space="preserve">CONCLUIDO	</t>
        </is>
      </c>
      <c r="D714" t="n">
        <v>7.9405</v>
      </c>
      <c r="E714" t="n">
        <v>12.59</v>
      </c>
      <c r="F714" t="n">
        <v>9.029999999999999</v>
      </c>
      <c r="G714" t="n">
        <v>38.71</v>
      </c>
      <c r="H714" t="n">
        <v>0.51</v>
      </c>
      <c r="I714" t="n">
        <v>14</v>
      </c>
      <c r="J714" t="n">
        <v>276.67</v>
      </c>
      <c r="K714" t="n">
        <v>59.89</v>
      </c>
      <c r="L714" t="n">
        <v>8</v>
      </c>
      <c r="M714" t="n">
        <v>12</v>
      </c>
      <c r="N714" t="n">
        <v>73.78</v>
      </c>
      <c r="O714" t="n">
        <v>34356.83</v>
      </c>
      <c r="P714" t="n">
        <v>144.46</v>
      </c>
      <c r="Q714" t="n">
        <v>446.27</v>
      </c>
      <c r="R714" t="n">
        <v>40.58</v>
      </c>
      <c r="S714" t="n">
        <v>28.73</v>
      </c>
      <c r="T714" t="n">
        <v>5224.34</v>
      </c>
      <c r="U714" t="n">
        <v>0.71</v>
      </c>
      <c r="V714" t="n">
        <v>0.9</v>
      </c>
      <c r="W714" t="n">
        <v>0.1</v>
      </c>
      <c r="X714" t="n">
        <v>0.31</v>
      </c>
      <c r="Y714" t="n">
        <v>1</v>
      </c>
      <c r="Z714" t="n">
        <v>10</v>
      </c>
    </row>
    <row r="715">
      <c r="A715" t="n">
        <v>29</v>
      </c>
      <c r="B715" t="n">
        <v>135</v>
      </c>
      <c r="C715" t="inlineStr">
        <is>
          <t xml:space="preserve">CONCLUIDO	</t>
        </is>
      </c>
      <c r="D715" t="n">
        <v>7.9456</v>
      </c>
      <c r="E715" t="n">
        <v>12.59</v>
      </c>
      <c r="F715" t="n">
        <v>9.02</v>
      </c>
      <c r="G715" t="n">
        <v>38.68</v>
      </c>
      <c r="H715" t="n">
        <v>0.53</v>
      </c>
      <c r="I715" t="n">
        <v>14</v>
      </c>
      <c r="J715" t="n">
        <v>277.16</v>
      </c>
      <c r="K715" t="n">
        <v>59.89</v>
      </c>
      <c r="L715" t="n">
        <v>8.25</v>
      </c>
      <c r="M715" t="n">
        <v>12</v>
      </c>
      <c r="N715" t="n">
        <v>74.02</v>
      </c>
      <c r="O715" t="n">
        <v>34416.93</v>
      </c>
      <c r="P715" t="n">
        <v>143.96</v>
      </c>
      <c r="Q715" t="n">
        <v>446.27</v>
      </c>
      <c r="R715" t="n">
        <v>40.59</v>
      </c>
      <c r="S715" t="n">
        <v>28.73</v>
      </c>
      <c r="T715" t="n">
        <v>5231.02</v>
      </c>
      <c r="U715" t="n">
        <v>0.71</v>
      </c>
      <c r="V715" t="n">
        <v>0.9</v>
      </c>
      <c r="W715" t="n">
        <v>0.1</v>
      </c>
      <c r="X715" t="n">
        <v>0.3</v>
      </c>
      <c r="Y715" t="n">
        <v>1</v>
      </c>
      <c r="Z715" t="n">
        <v>10</v>
      </c>
    </row>
    <row r="716">
      <c r="A716" t="n">
        <v>30</v>
      </c>
      <c r="B716" t="n">
        <v>135</v>
      </c>
      <c r="C716" t="inlineStr">
        <is>
          <t xml:space="preserve">CONCLUIDO	</t>
        </is>
      </c>
      <c r="D716" t="n">
        <v>7.8584</v>
      </c>
      <c r="E716" t="n">
        <v>12.73</v>
      </c>
      <c r="F716" t="n">
        <v>9.16</v>
      </c>
      <c r="G716" t="n">
        <v>39.28</v>
      </c>
      <c r="H716" t="n">
        <v>0.55</v>
      </c>
      <c r="I716" t="n">
        <v>14</v>
      </c>
      <c r="J716" t="n">
        <v>277.65</v>
      </c>
      <c r="K716" t="n">
        <v>59.89</v>
      </c>
      <c r="L716" t="n">
        <v>8.5</v>
      </c>
      <c r="M716" t="n">
        <v>12</v>
      </c>
      <c r="N716" t="n">
        <v>74.26000000000001</v>
      </c>
      <c r="O716" t="n">
        <v>34477.13</v>
      </c>
      <c r="P716" t="n">
        <v>145.97</v>
      </c>
      <c r="Q716" t="n">
        <v>446.28</v>
      </c>
      <c r="R716" t="n">
        <v>45.56</v>
      </c>
      <c r="S716" t="n">
        <v>28.73</v>
      </c>
      <c r="T716" t="n">
        <v>7713.84</v>
      </c>
      <c r="U716" t="n">
        <v>0.63</v>
      </c>
      <c r="V716" t="n">
        <v>0.89</v>
      </c>
      <c r="W716" t="n">
        <v>0.1</v>
      </c>
      <c r="X716" t="n">
        <v>0.44</v>
      </c>
      <c r="Y716" t="n">
        <v>1</v>
      </c>
      <c r="Z716" t="n">
        <v>10</v>
      </c>
    </row>
    <row r="717">
      <c r="A717" t="n">
        <v>31</v>
      </c>
      <c r="B717" t="n">
        <v>135</v>
      </c>
      <c r="C717" t="inlineStr">
        <is>
          <t xml:space="preserve">CONCLUIDO	</t>
        </is>
      </c>
      <c r="D717" t="n">
        <v>7.9519</v>
      </c>
      <c r="E717" t="n">
        <v>12.58</v>
      </c>
      <c r="F717" t="n">
        <v>9.07</v>
      </c>
      <c r="G717" t="n">
        <v>41.84</v>
      </c>
      <c r="H717" t="n">
        <v>0.5600000000000001</v>
      </c>
      <c r="I717" t="n">
        <v>13</v>
      </c>
      <c r="J717" t="n">
        <v>278.13</v>
      </c>
      <c r="K717" t="n">
        <v>59.89</v>
      </c>
      <c r="L717" t="n">
        <v>8.75</v>
      </c>
      <c r="M717" t="n">
        <v>11</v>
      </c>
      <c r="N717" t="n">
        <v>74.5</v>
      </c>
      <c r="O717" t="n">
        <v>34537.41</v>
      </c>
      <c r="P717" t="n">
        <v>144.04</v>
      </c>
      <c r="Q717" t="n">
        <v>446.32</v>
      </c>
      <c r="R717" t="n">
        <v>41.93</v>
      </c>
      <c r="S717" t="n">
        <v>28.73</v>
      </c>
      <c r="T717" t="n">
        <v>5907.01</v>
      </c>
      <c r="U717" t="n">
        <v>0.6899999999999999</v>
      </c>
      <c r="V717" t="n">
        <v>0.9</v>
      </c>
      <c r="W717" t="n">
        <v>0.1</v>
      </c>
      <c r="X717" t="n">
        <v>0.34</v>
      </c>
      <c r="Y717" t="n">
        <v>1</v>
      </c>
      <c r="Z717" t="n">
        <v>10</v>
      </c>
    </row>
    <row r="718">
      <c r="A718" t="n">
        <v>32</v>
      </c>
      <c r="B718" t="n">
        <v>135</v>
      </c>
      <c r="C718" t="inlineStr">
        <is>
          <t xml:space="preserve">CONCLUIDO	</t>
        </is>
      </c>
      <c r="D718" t="n">
        <v>7.9505</v>
      </c>
      <c r="E718" t="n">
        <v>12.58</v>
      </c>
      <c r="F718" t="n">
        <v>9.07</v>
      </c>
      <c r="G718" t="n">
        <v>41.85</v>
      </c>
      <c r="H718" t="n">
        <v>0.58</v>
      </c>
      <c r="I718" t="n">
        <v>13</v>
      </c>
      <c r="J718" t="n">
        <v>278.62</v>
      </c>
      <c r="K718" t="n">
        <v>59.89</v>
      </c>
      <c r="L718" t="n">
        <v>9</v>
      </c>
      <c r="M718" t="n">
        <v>11</v>
      </c>
      <c r="N718" t="n">
        <v>74.73999999999999</v>
      </c>
      <c r="O718" t="n">
        <v>34597.8</v>
      </c>
      <c r="P718" t="n">
        <v>143.85</v>
      </c>
      <c r="Q718" t="n">
        <v>446.27</v>
      </c>
      <c r="R718" t="n">
        <v>41.99</v>
      </c>
      <c r="S718" t="n">
        <v>28.73</v>
      </c>
      <c r="T718" t="n">
        <v>5936.88</v>
      </c>
      <c r="U718" t="n">
        <v>0.68</v>
      </c>
      <c r="V718" t="n">
        <v>0.9</v>
      </c>
      <c r="W718" t="n">
        <v>0.1</v>
      </c>
      <c r="X718" t="n">
        <v>0.35</v>
      </c>
      <c r="Y718" t="n">
        <v>1</v>
      </c>
      <c r="Z718" t="n">
        <v>10</v>
      </c>
    </row>
    <row r="719">
      <c r="A719" t="n">
        <v>33</v>
      </c>
      <c r="B719" t="n">
        <v>135</v>
      </c>
      <c r="C719" t="inlineStr">
        <is>
          <t xml:space="preserve">CONCLUIDO	</t>
        </is>
      </c>
      <c r="D719" t="n">
        <v>7.9454</v>
      </c>
      <c r="E719" t="n">
        <v>12.59</v>
      </c>
      <c r="F719" t="n">
        <v>9.08</v>
      </c>
      <c r="G719" t="n">
        <v>41.89</v>
      </c>
      <c r="H719" t="n">
        <v>0.59</v>
      </c>
      <c r="I719" t="n">
        <v>13</v>
      </c>
      <c r="J719" t="n">
        <v>279.11</v>
      </c>
      <c r="K719" t="n">
        <v>59.89</v>
      </c>
      <c r="L719" t="n">
        <v>9.25</v>
      </c>
      <c r="M719" t="n">
        <v>11</v>
      </c>
      <c r="N719" t="n">
        <v>74.98</v>
      </c>
      <c r="O719" t="n">
        <v>34658.27</v>
      </c>
      <c r="P719" t="n">
        <v>143.72</v>
      </c>
      <c r="Q719" t="n">
        <v>446.31</v>
      </c>
      <c r="R719" t="n">
        <v>42.15</v>
      </c>
      <c r="S719" t="n">
        <v>28.73</v>
      </c>
      <c r="T719" t="n">
        <v>6017.06</v>
      </c>
      <c r="U719" t="n">
        <v>0.68</v>
      </c>
      <c r="V719" t="n">
        <v>0.9</v>
      </c>
      <c r="W719" t="n">
        <v>0.1</v>
      </c>
      <c r="X719" t="n">
        <v>0.35</v>
      </c>
      <c r="Y719" t="n">
        <v>1</v>
      </c>
      <c r="Z719" t="n">
        <v>10</v>
      </c>
    </row>
    <row r="720">
      <c r="A720" t="n">
        <v>34</v>
      </c>
      <c r="B720" t="n">
        <v>135</v>
      </c>
      <c r="C720" t="inlineStr">
        <is>
          <t xml:space="preserve">CONCLUIDO	</t>
        </is>
      </c>
      <c r="D720" t="n">
        <v>8.0062</v>
      </c>
      <c r="E720" t="n">
        <v>12.49</v>
      </c>
      <c r="F720" t="n">
        <v>9.029999999999999</v>
      </c>
      <c r="G720" t="n">
        <v>45.15</v>
      </c>
      <c r="H720" t="n">
        <v>0.6</v>
      </c>
      <c r="I720" t="n">
        <v>12</v>
      </c>
      <c r="J720" t="n">
        <v>279.61</v>
      </c>
      <c r="K720" t="n">
        <v>59.89</v>
      </c>
      <c r="L720" t="n">
        <v>9.5</v>
      </c>
      <c r="M720" t="n">
        <v>10</v>
      </c>
      <c r="N720" t="n">
        <v>75.22</v>
      </c>
      <c r="O720" t="n">
        <v>34718.84</v>
      </c>
      <c r="P720" t="n">
        <v>142.76</v>
      </c>
      <c r="Q720" t="n">
        <v>446.28</v>
      </c>
      <c r="R720" t="n">
        <v>40.78</v>
      </c>
      <c r="S720" t="n">
        <v>28.73</v>
      </c>
      <c r="T720" t="n">
        <v>5333.92</v>
      </c>
      <c r="U720" t="n">
        <v>0.7</v>
      </c>
      <c r="V720" t="n">
        <v>0.9</v>
      </c>
      <c r="W720" t="n">
        <v>0.1</v>
      </c>
      <c r="X720" t="n">
        <v>0.31</v>
      </c>
      <c r="Y720" t="n">
        <v>1</v>
      </c>
      <c r="Z720" t="n">
        <v>10</v>
      </c>
    </row>
    <row r="721">
      <c r="A721" t="n">
        <v>35</v>
      </c>
      <c r="B721" t="n">
        <v>135</v>
      </c>
      <c r="C721" t="inlineStr">
        <is>
          <t xml:space="preserve">CONCLUIDO	</t>
        </is>
      </c>
      <c r="D721" t="n">
        <v>8.0021</v>
      </c>
      <c r="E721" t="n">
        <v>12.5</v>
      </c>
      <c r="F721" t="n">
        <v>9.039999999999999</v>
      </c>
      <c r="G721" t="n">
        <v>45.18</v>
      </c>
      <c r="H721" t="n">
        <v>0.62</v>
      </c>
      <c r="I721" t="n">
        <v>12</v>
      </c>
      <c r="J721" t="n">
        <v>280.1</v>
      </c>
      <c r="K721" t="n">
        <v>59.89</v>
      </c>
      <c r="L721" t="n">
        <v>9.75</v>
      </c>
      <c r="M721" t="n">
        <v>10</v>
      </c>
      <c r="N721" t="n">
        <v>75.45999999999999</v>
      </c>
      <c r="O721" t="n">
        <v>34779.51</v>
      </c>
      <c r="P721" t="n">
        <v>143.14</v>
      </c>
      <c r="Q721" t="n">
        <v>446.29</v>
      </c>
      <c r="R721" t="n">
        <v>40.96</v>
      </c>
      <c r="S721" t="n">
        <v>28.73</v>
      </c>
      <c r="T721" t="n">
        <v>5424.27</v>
      </c>
      <c r="U721" t="n">
        <v>0.7</v>
      </c>
      <c r="V721" t="n">
        <v>0.9</v>
      </c>
      <c r="W721" t="n">
        <v>0.1</v>
      </c>
      <c r="X721" t="n">
        <v>0.32</v>
      </c>
      <c r="Y721" t="n">
        <v>1</v>
      </c>
      <c r="Z721" t="n">
        <v>10</v>
      </c>
    </row>
    <row r="722">
      <c r="A722" t="n">
        <v>36</v>
      </c>
      <c r="B722" t="n">
        <v>135</v>
      </c>
      <c r="C722" t="inlineStr">
        <is>
          <t xml:space="preserve">CONCLUIDO	</t>
        </is>
      </c>
      <c r="D722" t="n">
        <v>7.9945</v>
      </c>
      <c r="E722" t="n">
        <v>12.51</v>
      </c>
      <c r="F722" t="n">
        <v>9.050000000000001</v>
      </c>
      <c r="G722" t="n">
        <v>45.24</v>
      </c>
      <c r="H722" t="n">
        <v>0.63</v>
      </c>
      <c r="I722" t="n">
        <v>12</v>
      </c>
      <c r="J722" t="n">
        <v>280.59</v>
      </c>
      <c r="K722" t="n">
        <v>59.89</v>
      </c>
      <c r="L722" t="n">
        <v>10</v>
      </c>
      <c r="M722" t="n">
        <v>10</v>
      </c>
      <c r="N722" t="n">
        <v>75.7</v>
      </c>
      <c r="O722" t="n">
        <v>34840.27</v>
      </c>
      <c r="P722" t="n">
        <v>142.69</v>
      </c>
      <c r="Q722" t="n">
        <v>446.29</v>
      </c>
      <c r="R722" t="n">
        <v>41.33</v>
      </c>
      <c r="S722" t="n">
        <v>28.73</v>
      </c>
      <c r="T722" t="n">
        <v>5608.36</v>
      </c>
      <c r="U722" t="n">
        <v>0.7</v>
      </c>
      <c r="V722" t="n">
        <v>0.9</v>
      </c>
      <c r="W722" t="n">
        <v>0.1</v>
      </c>
      <c r="X722" t="n">
        <v>0.33</v>
      </c>
      <c r="Y722" t="n">
        <v>1</v>
      </c>
      <c r="Z722" t="n">
        <v>10</v>
      </c>
    </row>
    <row r="723">
      <c r="A723" t="n">
        <v>37</v>
      </c>
      <c r="B723" t="n">
        <v>135</v>
      </c>
      <c r="C723" t="inlineStr">
        <is>
          <t xml:space="preserve">CONCLUIDO	</t>
        </is>
      </c>
      <c r="D723" t="n">
        <v>8.0633</v>
      </c>
      <c r="E723" t="n">
        <v>12.4</v>
      </c>
      <c r="F723" t="n">
        <v>8.99</v>
      </c>
      <c r="G723" t="n">
        <v>49.05</v>
      </c>
      <c r="H723" t="n">
        <v>0.65</v>
      </c>
      <c r="I723" t="n">
        <v>11</v>
      </c>
      <c r="J723" t="n">
        <v>281.08</v>
      </c>
      <c r="K723" t="n">
        <v>59.89</v>
      </c>
      <c r="L723" t="n">
        <v>10.25</v>
      </c>
      <c r="M723" t="n">
        <v>9</v>
      </c>
      <c r="N723" t="n">
        <v>75.95</v>
      </c>
      <c r="O723" t="n">
        <v>34901.13</v>
      </c>
      <c r="P723" t="n">
        <v>141.41</v>
      </c>
      <c r="Q723" t="n">
        <v>446.27</v>
      </c>
      <c r="R723" t="n">
        <v>39.46</v>
      </c>
      <c r="S723" t="n">
        <v>28.73</v>
      </c>
      <c r="T723" t="n">
        <v>4682</v>
      </c>
      <c r="U723" t="n">
        <v>0.73</v>
      </c>
      <c r="V723" t="n">
        <v>0.91</v>
      </c>
      <c r="W723" t="n">
        <v>0.1</v>
      </c>
      <c r="X723" t="n">
        <v>0.27</v>
      </c>
      <c r="Y723" t="n">
        <v>1</v>
      </c>
      <c r="Z723" t="n">
        <v>10</v>
      </c>
    </row>
    <row r="724">
      <c r="A724" t="n">
        <v>38</v>
      </c>
      <c r="B724" t="n">
        <v>135</v>
      </c>
      <c r="C724" t="inlineStr">
        <is>
          <t xml:space="preserve">CONCLUIDO	</t>
        </is>
      </c>
      <c r="D724" t="n">
        <v>8.0542</v>
      </c>
      <c r="E724" t="n">
        <v>12.42</v>
      </c>
      <c r="F724" t="n">
        <v>9.01</v>
      </c>
      <c r="G724" t="n">
        <v>49.13</v>
      </c>
      <c r="H724" t="n">
        <v>0.66</v>
      </c>
      <c r="I724" t="n">
        <v>11</v>
      </c>
      <c r="J724" t="n">
        <v>281.58</v>
      </c>
      <c r="K724" t="n">
        <v>59.89</v>
      </c>
      <c r="L724" t="n">
        <v>10.5</v>
      </c>
      <c r="M724" t="n">
        <v>9</v>
      </c>
      <c r="N724" t="n">
        <v>76.19</v>
      </c>
      <c r="O724" t="n">
        <v>34962.08</v>
      </c>
      <c r="P724" t="n">
        <v>141.47</v>
      </c>
      <c r="Q724" t="n">
        <v>446.27</v>
      </c>
      <c r="R724" t="n">
        <v>39.92</v>
      </c>
      <c r="S724" t="n">
        <v>28.73</v>
      </c>
      <c r="T724" t="n">
        <v>4910.53</v>
      </c>
      <c r="U724" t="n">
        <v>0.72</v>
      </c>
      <c r="V724" t="n">
        <v>0.9</v>
      </c>
      <c r="W724" t="n">
        <v>0.1</v>
      </c>
      <c r="X724" t="n">
        <v>0.29</v>
      </c>
      <c r="Y724" t="n">
        <v>1</v>
      </c>
      <c r="Z724" t="n">
        <v>10</v>
      </c>
    </row>
    <row r="725">
      <c r="A725" t="n">
        <v>39</v>
      </c>
      <c r="B725" t="n">
        <v>135</v>
      </c>
      <c r="C725" t="inlineStr">
        <is>
          <t xml:space="preserve">CONCLUIDO	</t>
        </is>
      </c>
      <c r="D725" t="n">
        <v>8.0548</v>
      </c>
      <c r="E725" t="n">
        <v>12.42</v>
      </c>
      <c r="F725" t="n">
        <v>9.01</v>
      </c>
      <c r="G725" t="n">
        <v>49.12</v>
      </c>
      <c r="H725" t="n">
        <v>0.68</v>
      </c>
      <c r="I725" t="n">
        <v>11</v>
      </c>
      <c r="J725" t="n">
        <v>282.07</v>
      </c>
      <c r="K725" t="n">
        <v>59.89</v>
      </c>
      <c r="L725" t="n">
        <v>10.75</v>
      </c>
      <c r="M725" t="n">
        <v>9</v>
      </c>
      <c r="N725" t="n">
        <v>76.44</v>
      </c>
      <c r="O725" t="n">
        <v>35023.13</v>
      </c>
      <c r="P725" t="n">
        <v>141</v>
      </c>
      <c r="Q725" t="n">
        <v>446.27</v>
      </c>
      <c r="R725" t="n">
        <v>40</v>
      </c>
      <c r="S725" t="n">
        <v>28.73</v>
      </c>
      <c r="T725" t="n">
        <v>4949.62</v>
      </c>
      <c r="U725" t="n">
        <v>0.72</v>
      </c>
      <c r="V725" t="n">
        <v>0.9</v>
      </c>
      <c r="W725" t="n">
        <v>0.1</v>
      </c>
      <c r="X725" t="n">
        <v>0.29</v>
      </c>
      <c r="Y725" t="n">
        <v>1</v>
      </c>
      <c r="Z725" t="n">
        <v>10</v>
      </c>
    </row>
    <row r="726">
      <c r="A726" t="n">
        <v>40</v>
      </c>
      <c r="B726" t="n">
        <v>135</v>
      </c>
      <c r="C726" t="inlineStr">
        <is>
          <t xml:space="preserve">CONCLUIDO	</t>
        </is>
      </c>
      <c r="D726" t="n">
        <v>8.0528</v>
      </c>
      <c r="E726" t="n">
        <v>12.42</v>
      </c>
      <c r="F726" t="n">
        <v>9.01</v>
      </c>
      <c r="G726" t="n">
        <v>49.14</v>
      </c>
      <c r="H726" t="n">
        <v>0.6899999999999999</v>
      </c>
      <c r="I726" t="n">
        <v>11</v>
      </c>
      <c r="J726" t="n">
        <v>282.57</v>
      </c>
      <c r="K726" t="n">
        <v>59.89</v>
      </c>
      <c r="L726" t="n">
        <v>11</v>
      </c>
      <c r="M726" t="n">
        <v>9</v>
      </c>
      <c r="N726" t="n">
        <v>76.68000000000001</v>
      </c>
      <c r="O726" t="n">
        <v>35084.28</v>
      </c>
      <c r="P726" t="n">
        <v>140.91</v>
      </c>
      <c r="Q726" t="n">
        <v>446.27</v>
      </c>
      <c r="R726" t="n">
        <v>39.99</v>
      </c>
      <c r="S726" t="n">
        <v>28.73</v>
      </c>
      <c r="T726" t="n">
        <v>4943.5</v>
      </c>
      <c r="U726" t="n">
        <v>0.72</v>
      </c>
      <c r="V726" t="n">
        <v>0.9</v>
      </c>
      <c r="W726" t="n">
        <v>0.1</v>
      </c>
      <c r="X726" t="n">
        <v>0.29</v>
      </c>
      <c r="Y726" t="n">
        <v>1</v>
      </c>
      <c r="Z726" t="n">
        <v>10</v>
      </c>
    </row>
    <row r="727">
      <c r="A727" t="n">
        <v>41</v>
      </c>
      <c r="B727" t="n">
        <v>135</v>
      </c>
      <c r="C727" t="inlineStr">
        <is>
          <t xml:space="preserve">CONCLUIDO	</t>
        </is>
      </c>
      <c r="D727" t="n">
        <v>8.1114</v>
      </c>
      <c r="E727" t="n">
        <v>12.33</v>
      </c>
      <c r="F727" t="n">
        <v>8.970000000000001</v>
      </c>
      <c r="G727" t="n">
        <v>53.82</v>
      </c>
      <c r="H727" t="n">
        <v>0.71</v>
      </c>
      <c r="I727" t="n">
        <v>10</v>
      </c>
      <c r="J727" t="n">
        <v>283.06</v>
      </c>
      <c r="K727" t="n">
        <v>59.89</v>
      </c>
      <c r="L727" t="n">
        <v>11.25</v>
      </c>
      <c r="M727" t="n">
        <v>8</v>
      </c>
      <c r="N727" t="n">
        <v>76.93000000000001</v>
      </c>
      <c r="O727" t="n">
        <v>35145.53</v>
      </c>
      <c r="P727" t="n">
        <v>140.02</v>
      </c>
      <c r="Q727" t="n">
        <v>446.27</v>
      </c>
      <c r="R727" t="n">
        <v>38.68</v>
      </c>
      <c r="S727" t="n">
        <v>28.73</v>
      </c>
      <c r="T727" t="n">
        <v>4294.61</v>
      </c>
      <c r="U727" t="n">
        <v>0.74</v>
      </c>
      <c r="V727" t="n">
        <v>0.91</v>
      </c>
      <c r="W727" t="n">
        <v>0.1</v>
      </c>
      <c r="X727" t="n">
        <v>0.25</v>
      </c>
      <c r="Y727" t="n">
        <v>1</v>
      </c>
      <c r="Z727" t="n">
        <v>10</v>
      </c>
    </row>
    <row r="728">
      <c r="A728" t="n">
        <v>42</v>
      </c>
      <c r="B728" t="n">
        <v>135</v>
      </c>
      <c r="C728" t="inlineStr">
        <is>
          <t xml:space="preserve">CONCLUIDO	</t>
        </is>
      </c>
      <c r="D728" t="n">
        <v>8.1248</v>
      </c>
      <c r="E728" t="n">
        <v>12.31</v>
      </c>
      <c r="F728" t="n">
        <v>8.949999999999999</v>
      </c>
      <c r="G728" t="n">
        <v>53.7</v>
      </c>
      <c r="H728" t="n">
        <v>0.72</v>
      </c>
      <c r="I728" t="n">
        <v>10</v>
      </c>
      <c r="J728" t="n">
        <v>283.56</v>
      </c>
      <c r="K728" t="n">
        <v>59.89</v>
      </c>
      <c r="L728" t="n">
        <v>11.5</v>
      </c>
      <c r="M728" t="n">
        <v>8</v>
      </c>
      <c r="N728" t="n">
        <v>77.18000000000001</v>
      </c>
      <c r="O728" t="n">
        <v>35206.88</v>
      </c>
      <c r="P728" t="n">
        <v>139.76</v>
      </c>
      <c r="Q728" t="n">
        <v>446.29</v>
      </c>
      <c r="R728" t="n">
        <v>37.95</v>
      </c>
      <c r="S728" t="n">
        <v>28.73</v>
      </c>
      <c r="T728" t="n">
        <v>3929.24</v>
      </c>
      <c r="U728" t="n">
        <v>0.76</v>
      </c>
      <c r="V728" t="n">
        <v>0.91</v>
      </c>
      <c r="W728" t="n">
        <v>0.1</v>
      </c>
      <c r="X728" t="n">
        <v>0.23</v>
      </c>
      <c r="Y728" t="n">
        <v>1</v>
      </c>
      <c r="Z728" t="n">
        <v>10</v>
      </c>
    </row>
    <row r="729">
      <c r="A729" t="n">
        <v>43</v>
      </c>
      <c r="B729" t="n">
        <v>135</v>
      </c>
      <c r="C729" t="inlineStr">
        <is>
          <t xml:space="preserve">CONCLUIDO	</t>
        </is>
      </c>
      <c r="D729" t="n">
        <v>8.1492</v>
      </c>
      <c r="E729" t="n">
        <v>12.27</v>
      </c>
      <c r="F729" t="n">
        <v>8.91</v>
      </c>
      <c r="G729" t="n">
        <v>53.48</v>
      </c>
      <c r="H729" t="n">
        <v>0.74</v>
      </c>
      <c r="I729" t="n">
        <v>10</v>
      </c>
      <c r="J729" t="n">
        <v>284.06</v>
      </c>
      <c r="K729" t="n">
        <v>59.89</v>
      </c>
      <c r="L729" t="n">
        <v>11.75</v>
      </c>
      <c r="M729" t="n">
        <v>8</v>
      </c>
      <c r="N729" t="n">
        <v>77.42</v>
      </c>
      <c r="O729" t="n">
        <v>35268.32</v>
      </c>
      <c r="P729" t="n">
        <v>138.86</v>
      </c>
      <c r="Q729" t="n">
        <v>446.32</v>
      </c>
      <c r="R729" t="n">
        <v>36.68</v>
      </c>
      <c r="S729" t="n">
        <v>28.73</v>
      </c>
      <c r="T729" t="n">
        <v>3294.44</v>
      </c>
      <c r="U729" t="n">
        <v>0.78</v>
      </c>
      <c r="V729" t="n">
        <v>0.91</v>
      </c>
      <c r="W729" t="n">
        <v>0.1</v>
      </c>
      <c r="X729" t="n">
        <v>0.19</v>
      </c>
      <c r="Y729" t="n">
        <v>1</v>
      </c>
      <c r="Z729" t="n">
        <v>10</v>
      </c>
    </row>
    <row r="730">
      <c r="A730" t="n">
        <v>44</v>
      </c>
      <c r="B730" t="n">
        <v>135</v>
      </c>
      <c r="C730" t="inlineStr">
        <is>
          <t xml:space="preserve">CONCLUIDO	</t>
        </is>
      </c>
      <c r="D730" t="n">
        <v>8.1204</v>
      </c>
      <c r="E730" t="n">
        <v>12.31</v>
      </c>
      <c r="F730" t="n">
        <v>8.960000000000001</v>
      </c>
      <c r="G730" t="n">
        <v>53.74</v>
      </c>
      <c r="H730" t="n">
        <v>0.75</v>
      </c>
      <c r="I730" t="n">
        <v>10</v>
      </c>
      <c r="J730" t="n">
        <v>284.56</v>
      </c>
      <c r="K730" t="n">
        <v>59.89</v>
      </c>
      <c r="L730" t="n">
        <v>12</v>
      </c>
      <c r="M730" t="n">
        <v>8</v>
      </c>
      <c r="N730" t="n">
        <v>77.67</v>
      </c>
      <c r="O730" t="n">
        <v>35329.87</v>
      </c>
      <c r="P730" t="n">
        <v>139.1</v>
      </c>
      <c r="Q730" t="n">
        <v>446.28</v>
      </c>
      <c r="R730" t="n">
        <v>38.44</v>
      </c>
      <c r="S730" t="n">
        <v>28.73</v>
      </c>
      <c r="T730" t="n">
        <v>4173.34</v>
      </c>
      <c r="U730" t="n">
        <v>0.75</v>
      </c>
      <c r="V730" t="n">
        <v>0.91</v>
      </c>
      <c r="W730" t="n">
        <v>0.09</v>
      </c>
      <c r="X730" t="n">
        <v>0.24</v>
      </c>
      <c r="Y730" t="n">
        <v>1</v>
      </c>
      <c r="Z730" t="n">
        <v>10</v>
      </c>
    </row>
    <row r="731">
      <c r="A731" t="n">
        <v>45</v>
      </c>
      <c r="B731" t="n">
        <v>135</v>
      </c>
      <c r="C731" t="inlineStr">
        <is>
          <t xml:space="preserve">CONCLUIDO	</t>
        </is>
      </c>
      <c r="D731" t="n">
        <v>8.078799999999999</v>
      </c>
      <c r="E731" t="n">
        <v>12.38</v>
      </c>
      <c r="F731" t="n">
        <v>9.02</v>
      </c>
      <c r="G731" t="n">
        <v>54.12</v>
      </c>
      <c r="H731" t="n">
        <v>0.77</v>
      </c>
      <c r="I731" t="n">
        <v>10</v>
      </c>
      <c r="J731" t="n">
        <v>285.06</v>
      </c>
      <c r="K731" t="n">
        <v>59.89</v>
      </c>
      <c r="L731" t="n">
        <v>12.25</v>
      </c>
      <c r="M731" t="n">
        <v>8</v>
      </c>
      <c r="N731" t="n">
        <v>77.92</v>
      </c>
      <c r="O731" t="n">
        <v>35391.51</v>
      </c>
      <c r="P731" t="n">
        <v>139.65</v>
      </c>
      <c r="Q731" t="n">
        <v>446.27</v>
      </c>
      <c r="R731" t="n">
        <v>40.52</v>
      </c>
      <c r="S731" t="n">
        <v>28.73</v>
      </c>
      <c r="T731" t="n">
        <v>5214.89</v>
      </c>
      <c r="U731" t="n">
        <v>0.71</v>
      </c>
      <c r="V731" t="n">
        <v>0.9</v>
      </c>
      <c r="W731" t="n">
        <v>0.1</v>
      </c>
      <c r="X731" t="n">
        <v>0.3</v>
      </c>
      <c r="Y731" t="n">
        <v>1</v>
      </c>
      <c r="Z731" t="n">
        <v>10</v>
      </c>
    </row>
    <row r="732">
      <c r="A732" t="n">
        <v>46</v>
      </c>
      <c r="B732" t="n">
        <v>135</v>
      </c>
      <c r="C732" t="inlineStr">
        <is>
          <t xml:space="preserve">CONCLUIDO	</t>
        </is>
      </c>
      <c r="D732" t="n">
        <v>8.1625</v>
      </c>
      <c r="E732" t="n">
        <v>12.25</v>
      </c>
      <c r="F732" t="n">
        <v>8.94</v>
      </c>
      <c r="G732" t="n">
        <v>59.62</v>
      </c>
      <c r="H732" t="n">
        <v>0.78</v>
      </c>
      <c r="I732" t="n">
        <v>9</v>
      </c>
      <c r="J732" t="n">
        <v>285.56</v>
      </c>
      <c r="K732" t="n">
        <v>59.89</v>
      </c>
      <c r="L732" t="n">
        <v>12.5</v>
      </c>
      <c r="M732" t="n">
        <v>7</v>
      </c>
      <c r="N732" t="n">
        <v>78.17</v>
      </c>
      <c r="O732" t="n">
        <v>35453.26</v>
      </c>
      <c r="P732" t="n">
        <v>138</v>
      </c>
      <c r="Q732" t="n">
        <v>446.29</v>
      </c>
      <c r="R732" t="n">
        <v>37.87</v>
      </c>
      <c r="S732" t="n">
        <v>28.73</v>
      </c>
      <c r="T732" t="n">
        <v>3894.03</v>
      </c>
      <c r="U732" t="n">
        <v>0.76</v>
      </c>
      <c r="V732" t="n">
        <v>0.91</v>
      </c>
      <c r="W732" t="n">
        <v>0.09</v>
      </c>
      <c r="X732" t="n">
        <v>0.22</v>
      </c>
      <c r="Y732" t="n">
        <v>1</v>
      </c>
      <c r="Z732" t="n">
        <v>10</v>
      </c>
    </row>
    <row r="733">
      <c r="A733" t="n">
        <v>47</v>
      </c>
      <c r="B733" t="n">
        <v>135</v>
      </c>
      <c r="C733" t="inlineStr">
        <is>
          <t xml:space="preserve">CONCLUIDO	</t>
        </is>
      </c>
      <c r="D733" t="n">
        <v>8.1557</v>
      </c>
      <c r="E733" t="n">
        <v>12.26</v>
      </c>
      <c r="F733" t="n">
        <v>8.949999999999999</v>
      </c>
      <c r="G733" t="n">
        <v>59.69</v>
      </c>
      <c r="H733" t="n">
        <v>0.79</v>
      </c>
      <c r="I733" t="n">
        <v>9</v>
      </c>
      <c r="J733" t="n">
        <v>286.06</v>
      </c>
      <c r="K733" t="n">
        <v>59.89</v>
      </c>
      <c r="L733" t="n">
        <v>12.75</v>
      </c>
      <c r="M733" t="n">
        <v>7</v>
      </c>
      <c r="N733" t="n">
        <v>78.42</v>
      </c>
      <c r="O733" t="n">
        <v>35515.1</v>
      </c>
      <c r="P733" t="n">
        <v>138.09</v>
      </c>
      <c r="Q733" t="n">
        <v>446.27</v>
      </c>
      <c r="R733" t="n">
        <v>38.25</v>
      </c>
      <c r="S733" t="n">
        <v>28.73</v>
      </c>
      <c r="T733" t="n">
        <v>4083.88</v>
      </c>
      <c r="U733" t="n">
        <v>0.75</v>
      </c>
      <c r="V733" t="n">
        <v>0.91</v>
      </c>
      <c r="W733" t="n">
        <v>0.1</v>
      </c>
      <c r="X733" t="n">
        <v>0.23</v>
      </c>
      <c r="Y733" t="n">
        <v>1</v>
      </c>
      <c r="Z733" t="n">
        <v>10</v>
      </c>
    </row>
    <row r="734">
      <c r="A734" t="n">
        <v>48</v>
      </c>
      <c r="B734" t="n">
        <v>135</v>
      </c>
      <c r="C734" t="inlineStr">
        <is>
          <t xml:space="preserve">CONCLUIDO	</t>
        </is>
      </c>
      <c r="D734" t="n">
        <v>8.1623</v>
      </c>
      <c r="E734" t="n">
        <v>12.25</v>
      </c>
      <c r="F734" t="n">
        <v>8.94</v>
      </c>
      <c r="G734" t="n">
        <v>59.62</v>
      </c>
      <c r="H734" t="n">
        <v>0.8100000000000001</v>
      </c>
      <c r="I734" t="n">
        <v>9</v>
      </c>
      <c r="J734" t="n">
        <v>286.56</v>
      </c>
      <c r="K734" t="n">
        <v>59.89</v>
      </c>
      <c r="L734" t="n">
        <v>13</v>
      </c>
      <c r="M734" t="n">
        <v>7</v>
      </c>
      <c r="N734" t="n">
        <v>78.68000000000001</v>
      </c>
      <c r="O734" t="n">
        <v>35577.18</v>
      </c>
      <c r="P734" t="n">
        <v>137.78</v>
      </c>
      <c r="Q734" t="n">
        <v>446.3</v>
      </c>
      <c r="R734" t="n">
        <v>37.85</v>
      </c>
      <c r="S734" t="n">
        <v>28.73</v>
      </c>
      <c r="T734" t="n">
        <v>3882.55</v>
      </c>
      <c r="U734" t="n">
        <v>0.76</v>
      </c>
      <c r="V734" t="n">
        <v>0.91</v>
      </c>
      <c r="W734" t="n">
        <v>0.09</v>
      </c>
      <c r="X734" t="n">
        <v>0.22</v>
      </c>
      <c r="Y734" t="n">
        <v>1</v>
      </c>
      <c r="Z734" t="n">
        <v>10</v>
      </c>
    </row>
    <row r="735">
      <c r="A735" t="n">
        <v>49</v>
      </c>
      <c r="B735" t="n">
        <v>135</v>
      </c>
      <c r="C735" t="inlineStr">
        <is>
          <t xml:space="preserve">CONCLUIDO	</t>
        </is>
      </c>
      <c r="D735" t="n">
        <v>8.157299999999999</v>
      </c>
      <c r="E735" t="n">
        <v>12.26</v>
      </c>
      <c r="F735" t="n">
        <v>8.949999999999999</v>
      </c>
      <c r="G735" t="n">
        <v>59.67</v>
      </c>
      <c r="H735" t="n">
        <v>0.82</v>
      </c>
      <c r="I735" t="n">
        <v>9</v>
      </c>
      <c r="J735" t="n">
        <v>287.07</v>
      </c>
      <c r="K735" t="n">
        <v>59.89</v>
      </c>
      <c r="L735" t="n">
        <v>13.25</v>
      </c>
      <c r="M735" t="n">
        <v>7</v>
      </c>
      <c r="N735" t="n">
        <v>78.93000000000001</v>
      </c>
      <c r="O735" t="n">
        <v>35639.23</v>
      </c>
      <c r="P735" t="n">
        <v>137.84</v>
      </c>
      <c r="Q735" t="n">
        <v>446.29</v>
      </c>
      <c r="R735" t="n">
        <v>38.16</v>
      </c>
      <c r="S735" t="n">
        <v>28.73</v>
      </c>
      <c r="T735" t="n">
        <v>4041.46</v>
      </c>
      <c r="U735" t="n">
        <v>0.75</v>
      </c>
      <c r="V735" t="n">
        <v>0.91</v>
      </c>
      <c r="W735" t="n">
        <v>0.09</v>
      </c>
      <c r="X735" t="n">
        <v>0.23</v>
      </c>
      <c r="Y735" t="n">
        <v>1</v>
      </c>
      <c r="Z735" t="n">
        <v>10</v>
      </c>
    </row>
    <row r="736">
      <c r="A736" t="n">
        <v>50</v>
      </c>
      <c r="B736" t="n">
        <v>135</v>
      </c>
      <c r="C736" t="inlineStr">
        <is>
          <t xml:space="preserve">CONCLUIDO	</t>
        </is>
      </c>
      <c r="D736" t="n">
        <v>8.153700000000001</v>
      </c>
      <c r="E736" t="n">
        <v>12.26</v>
      </c>
      <c r="F736" t="n">
        <v>8.960000000000001</v>
      </c>
      <c r="G736" t="n">
        <v>59.71</v>
      </c>
      <c r="H736" t="n">
        <v>0.84</v>
      </c>
      <c r="I736" t="n">
        <v>9</v>
      </c>
      <c r="J736" t="n">
        <v>287.57</v>
      </c>
      <c r="K736" t="n">
        <v>59.89</v>
      </c>
      <c r="L736" t="n">
        <v>13.5</v>
      </c>
      <c r="M736" t="n">
        <v>7</v>
      </c>
      <c r="N736" t="n">
        <v>79.18000000000001</v>
      </c>
      <c r="O736" t="n">
        <v>35701.38</v>
      </c>
      <c r="P736" t="n">
        <v>137.71</v>
      </c>
      <c r="Q736" t="n">
        <v>446.33</v>
      </c>
      <c r="R736" t="n">
        <v>38.34</v>
      </c>
      <c r="S736" t="n">
        <v>28.73</v>
      </c>
      <c r="T736" t="n">
        <v>4130.14</v>
      </c>
      <c r="U736" t="n">
        <v>0.75</v>
      </c>
      <c r="V736" t="n">
        <v>0.91</v>
      </c>
      <c r="W736" t="n">
        <v>0.09</v>
      </c>
      <c r="X736" t="n">
        <v>0.24</v>
      </c>
      <c r="Y736" t="n">
        <v>1</v>
      </c>
      <c r="Z736" t="n">
        <v>10</v>
      </c>
    </row>
    <row r="737">
      <c r="A737" t="n">
        <v>51</v>
      </c>
      <c r="B737" t="n">
        <v>135</v>
      </c>
      <c r="C737" t="inlineStr">
        <is>
          <t xml:space="preserve">CONCLUIDO	</t>
        </is>
      </c>
      <c r="D737" t="n">
        <v>8.1546</v>
      </c>
      <c r="E737" t="n">
        <v>12.26</v>
      </c>
      <c r="F737" t="n">
        <v>8.960000000000001</v>
      </c>
      <c r="G737" t="n">
        <v>59.7</v>
      </c>
      <c r="H737" t="n">
        <v>0.85</v>
      </c>
      <c r="I737" t="n">
        <v>9</v>
      </c>
      <c r="J737" t="n">
        <v>288.08</v>
      </c>
      <c r="K737" t="n">
        <v>59.89</v>
      </c>
      <c r="L737" t="n">
        <v>13.75</v>
      </c>
      <c r="M737" t="n">
        <v>7</v>
      </c>
      <c r="N737" t="n">
        <v>79.44</v>
      </c>
      <c r="O737" t="n">
        <v>35763.64</v>
      </c>
      <c r="P737" t="n">
        <v>137.47</v>
      </c>
      <c r="Q737" t="n">
        <v>446.27</v>
      </c>
      <c r="R737" t="n">
        <v>38.26</v>
      </c>
      <c r="S737" t="n">
        <v>28.73</v>
      </c>
      <c r="T737" t="n">
        <v>4088.11</v>
      </c>
      <c r="U737" t="n">
        <v>0.75</v>
      </c>
      <c r="V737" t="n">
        <v>0.91</v>
      </c>
      <c r="W737" t="n">
        <v>0.1</v>
      </c>
      <c r="X737" t="n">
        <v>0.23</v>
      </c>
      <c r="Y737" t="n">
        <v>1</v>
      </c>
      <c r="Z737" t="n">
        <v>10</v>
      </c>
    </row>
    <row r="738">
      <c r="A738" t="n">
        <v>52</v>
      </c>
      <c r="B738" t="n">
        <v>135</v>
      </c>
      <c r="C738" t="inlineStr">
        <is>
          <t xml:space="preserve">CONCLUIDO	</t>
        </is>
      </c>
      <c r="D738" t="n">
        <v>8.212400000000001</v>
      </c>
      <c r="E738" t="n">
        <v>12.18</v>
      </c>
      <c r="F738" t="n">
        <v>8.92</v>
      </c>
      <c r="G738" t="n">
        <v>66.89</v>
      </c>
      <c r="H738" t="n">
        <v>0.86</v>
      </c>
      <c r="I738" t="n">
        <v>8</v>
      </c>
      <c r="J738" t="n">
        <v>288.58</v>
      </c>
      <c r="K738" t="n">
        <v>59.89</v>
      </c>
      <c r="L738" t="n">
        <v>14</v>
      </c>
      <c r="M738" t="n">
        <v>6</v>
      </c>
      <c r="N738" t="n">
        <v>79.69</v>
      </c>
      <c r="O738" t="n">
        <v>35826</v>
      </c>
      <c r="P738" t="n">
        <v>136.32</v>
      </c>
      <c r="Q738" t="n">
        <v>446.27</v>
      </c>
      <c r="R738" t="n">
        <v>37.11</v>
      </c>
      <c r="S738" t="n">
        <v>28.73</v>
      </c>
      <c r="T738" t="n">
        <v>3520.79</v>
      </c>
      <c r="U738" t="n">
        <v>0.77</v>
      </c>
      <c r="V738" t="n">
        <v>0.91</v>
      </c>
      <c r="W738" t="n">
        <v>0.09</v>
      </c>
      <c r="X738" t="n">
        <v>0.2</v>
      </c>
      <c r="Y738" t="n">
        <v>1</v>
      </c>
      <c r="Z738" t="n">
        <v>10</v>
      </c>
    </row>
    <row r="739">
      <c r="A739" t="n">
        <v>53</v>
      </c>
      <c r="B739" t="n">
        <v>135</v>
      </c>
      <c r="C739" t="inlineStr">
        <is>
          <t xml:space="preserve">CONCLUIDO	</t>
        </is>
      </c>
      <c r="D739" t="n">
        <v>8.2143</v>
      </c>
      <c r="E739" t="n">
        <v>12.17</v>
      </c>
      <c r="F739" t="n">
        <v>8.92</v>
      </c>
      <c r="G739" t="n">
        <v>66.87</v>
      </c>
      <c r="H739" t="n">
        <v>0.88</v>
      </c>
      <c r="I739" t="n">
        <v>8</v>
      </c>
      <c r="J739" t="n">
        <v>289.09</v>
      </c>
      <c r="K739" t="n">
        <v>59.89</v>
      </c>
      <c r="L739" t="n">
        <v>14.25</v>
      </c>
      <c r="M739" t="n">
        <v>6</v>
      </c>
      <c r="N739" t="n">
        <v>79.95</v>
      </c>
      <c r="O739" t="n">
        <v>35888.47</v>
      </c>
      <c r="P739" t="n">
        <v>135.98</v>
      </c>
      <c r="Q739" t="n">
        <v>446.27</v>
      </c>
      <c r="R739" t="n">
        <v>37.04</v>
      </c>
      <c r="S739" t="n">
        <v>28.73</v>
      </c>
      <c r="T739" t="n">
        <v>3485.61</v>
      </c>
      <c r="U739" t="n">
        <v>0.78</v>
      </c>
      <c r="V739" t="n">
        <v>0.91</v>
      </c>
      <c r="W739" t="n">
        <v>0.09</v>
      </c>
      <c r="X739" t="n">
        <v>0.2</v>
      </c>
      <c r="Y739" t="n">
        <v>1</v>
      </c>
      <c r="Z739" t="n">
        <v>10</v>
      </c>
    </row>
    <row r="740">
      <c r="A740" t="n">
        <v>54</v>
      </c>
      <c r="B740" t="n">
        <v>135</v>
      </c>
      <c r="C740" t="inlineStr">
        <is>
          <t xml:space="preserve">CONCLUIDO	</t>
        </is>
      </c>
      <c r="D740" t="n">
        <v>8.213200000000001</v>
      </c>
      <c r="E740" t="n">
        <v>12.18</v>
      </c>
      <c r="F740" t="n">
        <v>8.92</v>
      </c>
      <c r="G740" t="n">
        <v>66.89</v>
      </c>
      <c r="H740" t="n">
        <v>0.89</v>
      </c>
      <c r="I740" t="n">
        <v>8</v>
      </c>
      <c r="J740" t="n">
        <v>289.6</v>
      </c>
      <c r="K740" t="n">
        <v>59.89</v>
      </c>
      <c r="L740" t="n">
        <v>14.5</v>
      </c>
      <c r="M740" t="n">
        <v>6</v>
      </c>
      <c r="N740" t="n">
        <v>80.20999999999999</v>
      </c>
      <c r="O740" t="n">
        <v>35951.04</v>
      </c>
      <c r="P740" t="n">
        <v>135.99</v>
      </c>
      <c r="Q740" t="n">
        <v>446.27</v>
      </c>
      <c r="R740" t="n">
        <v>37.04</v>
      </c>
      <c r="S740" t="n">
        <v>28.73</v>
      </c>
      <c r="T740" t="n">
        <v>3486.8</v>
      </c>
      <c r="U740" t="n">
        <v>0.78</v>
      </c>
      <c r="V740" t="n">
        <v>0.91</v>
      </c>
      <c r="W740" t="n">
        <v>0.09</v>
      </c>
      <c r="X740" t="n">
        <v>0.2</v>
      </c>
      <c r="Y740" t="n">
        <v>1</v>
      </c>
      <c r="Z740" t="n">
        <v>10</v>
      </c>
    </row>
    <row r="741">
      <c r="A741" t="n">
        <v>55</v>
      </c>
      <c r="B741" t="n">
        <v>135</v>
      </c>
      <c r="C741" t="inlineStr">
        <is>
          <t xml:space="preserve">CONCLUIDO	</t>
        </is>
      </c>
      <c r="D741" t="n">
        <v>8.2241</v>
      </c>
      <c r="E741" t="n">
        <v>12.16</v>
      </c>
      <c r="F741" t="n">
        <v>8.9</v>
      </c>
      <c r="G741" t="n">
        <v>66.76000000000001</v>
      </c>
      <c r="H741" t="n">
        <v>0.91</v>
      </c>
      <c r="I741" t="n">
        <v>8</v>
      </c>
      <c r="J741" t="n">
        <v>290.1</v>
      </c>
      <c r="K741" t="n">
        <v>59.89</v>
      </c>
      <c r="L741" t="n">
        <v>14.75</v>
      </c>
      <c r="M741" t="n">
        <v>6</v>
      </c>
      <c r="N741" t="n">
        <v>80.47</v>
      </c>
      <c r="O741" t="n">
        <v>36013.72</v>
      </c>
      <c r="P741" t="n">
        <v>135.54</v>
      </c>
      <c r="Q741" t="n">
        <v>446.3</v>
      </c>
      <c r="R741" t="n">
        <v>36.47</v>
      </c>
      <c r="S741" t="n">
        <v>28.73</v>
      </c>
      <c r="T741" t="n">
        <v>3197.82</v>
      </c>
      <c r="U741" t="n">
        <v>0.79</v>
      </c>
      <c r="V741" t="n">
        <v>0.91</v>
      </c>
      <c r="W741" t="n">
        <v>0.09</v>
      </c>
      <c r="X741" t="n">
        <v>0.18</v>
      </c>
      <c r="Y741" t="n">
        <v>1</v>
      </c>
      <c r="Z741" t="n">
        <v>10</v>
      </c>
    </row>
    <row r="742">
      <c r="A742" t="n">
        <v>56</v>
      </c>
      <c r="B742" t="n">
        <v>135</v>
      </c>
      <c r="C742" t="inlineStr">
        <is>
          <t xml:space="preserve">CONCLUIDO	</t>
        </is>
      </c>
      <c r="D742" t="n">
        <v>8.2273</v>
      </c>
      <c r="E742" t="n">
        <v>12.15</v>
      </c>
      <c r="F742" t="n">
        <v>8.9</v>
      </c>
      <c r="G742" t="n">
        <v>66.73</v>
      </c>
      <c r="H742" t="n">
        <v>0.92</v>
      </c>
      <c r="I742" t="n">
        <v>8</v>
      </c>
      <c r="J742" t="n">
        <v>290.61</v>
      </c>
      <c r="K742" t="n">
        <v>59.89</v>
      </c>
      <c r="L742" t="n">
        <v>15</v>
      </c>
      <c r="M742" t="n">
        <v>6</v>
      </c>
      <c r="N742" t="n">
        <v>80.73</v>
      </c>
      <c r="O742" t="n">
        <v>36076.5</v>
      </c>
      <c r="P742" t="n">
        <v>135.07</v>
      </c>
      <c r="Q742" t="n">
        <v>446.27</v>
      </c>
      <c r="R742" t="n">
        <v>36.17</v>
      </c>
      <c r="S742" t="n">
        <v>28.73</v>
      </c>
      <c r="T742" t="n">
        <v>3051.15</v>
      </c>
      <c r="U742" t="n">
        <v>0.79</v>
      </c>
      <c r="V742" t="n">
        <v>0.92</v>
      </c>
      <c r="W742" t="n">
        <v>0.1</v>
      </c>
      <c r="X742" t="n">
        <v>0.18</v>
      </c>
      <c r="Y742" t="n">
        <v>1</v>
      </c>
      <c r="Z742" t="n">
        <v>10</v>
      </c>
    </row>
    <row r="743">
      <c r="A743" t="n">
        <v>57</v>
      </c>
      <c r="B743" t="n">
        <v>135</v>
      </c>
      <c r="C743" t="inlineStr">
        <is>
          <t xml:space="preserve">CONCLUIDO	</t>
        </is>
      </c>
      <c r="D743" t="n">
        <v>8.241899999999999</v>
      </c>
      <c r="E743" t="n">
        <v>12.13</v>
      </c>
      <c r="F743" t="n">
        <v>8.880000000000001</v>
      </c>
      <c r="G743" t="n">
        <v>66.56999999999999</v>
      </c>
      <c r="H743" t="n">
        <v>0.93</v>
      </c>
      <c r="I743" t="n">
        <v>8</v>
      </c>
      <c r="J743" t="n">
        <v>291.12</v>
      </c>
      <c r="K743" t="n">
        <v>59.89</v>
      </c>
      <c r="L743" t="n">
        <v>15.25</v>
      </c>
      <c r="M743" t="n">
        <v>6</v>
      </c>
      <c r="N743" t="n">
        <v>80.98999999999999</v>
      </c>
      <c r="O743" t="n">
        <v>36139.39</v>
      </c>
      <c r="P743" t="n">
        <v>133.98</v>
      </c>
      <c r="Q743" t="n">
        <v>446.27</v>
      </c>
      <c r="R743" t="n">
        <v>35.64</v>
      </c>
      <c r="S743" t="n">
        <v>28.73</v>
      </c>
      <c r="T743" t="n">
        <v>2786.6</v>
      </c>
      <c r="U743" t="n">
        <v>0.8100000000000001</v>
      </c>
      <c r="V743" t="n">
        <v>0.92</v>
      </c>
      <c r="W743" t="n">
        <v>0.09</v>
      </c>
      <c r="X743" t="n">
        <v>0.16</v>
      </c>
      <c r="Y743" t="n">
        <v>1</v>
      </c>
      <c r="Z743" t="n">
        <v>10</v>
      </c>
    </row>
    <row r="744">
      <c r="A744" t="n">
        <v>58</v>
      </c>
      <c r="B744" t="n">
        <v>135</v>
      </c>
      <c r="C744" t="inlineStr">
        <is>
          <t xml:space="preserve">CONCLUIDO	</t>
        </is>
      </c>
      <c r="D744" t="n">
        <v>8.213900000000001</v>
      </c>
      <c r="E744" t="n">
        <v>12.17</v>
      </c>
      <c r="F744" t="n">
        <v>8.92</v>
      </c>
      <c r="G744" t="n">
        <v>66.88</v>
      </c>
      <c r="H744" t="n">
        <v>0.95</v>
      </c>
      <c r="I744" t="n">
        <v>8</v>
      </c>
      <c r="J744" t="n">
        <v>291.63</v>
      </c>
      <c r="K744" t="n">
        <v>59.89</v>
      </c>
      <c r="L744" t="n">
        <v>15.5</v>
      </c>
      <c r="M744" t="n">
        <v>6</v>
      </c>
      <c r="N744" t="n">
        <v>81.25</v>
      </c>
      <c r="O744" t="n">
        <v>36202.38</v>
      </c>
      <c r="P744" t="n">
        <v>134.4</v>
      </c>
      <c r="Q744" t="n">
        <v>446.28</v>
      </c>
      <c r="R744" t="n">
        <v>37.11</v>
      </c>
      <c r="S744" t="n">
        <v>28.73</v>
      </c>
      <c r="T744" t="n">
        <v>3521.44</v>
      </c>
      <c r="U744" t="n">
        <v>0.77</v>
      </c>
      <c r="V744" t="n">
        <v>0.91</v>
      </c>
      <c r="W744" t="n">
        <v>0.09</v>
      </c>
      <c r="X744" t="n">
        <v>0.2</v>
      </c>
      <c r="Y744" t="n">
        <v>1</v>
      </c>
      <c r="Z744" t="n">
        <v>10</v>
      </c>
    </row>
    <row r="745">
      <c r="A745" t="n">
        <v>59</v>
      </c>
      <c r="B745" t="n">
        <v>135</v>
      </c>
      <c r="C745" t="inlineStr">
        <is>
          <t xml:space="preserve">CONCLUIDO	</t>
        </is>
      </c>
      <c r="D745" t="n">
        <v>8.194900000000001</v>
      </c>
      <c r="E745" t="n">
        <v>12.2</v>
      </c>
      <c r="F745" t="n">
        <v>8.949999999999999</v>
      </c>
      <c r="G745" t="n">
        <v>67.09</v>
      </c>
      <c r="H745" t="n">
        <v>0.96</v>
      </c>
      <c r="I745" t="n">
        <v>8</v>
      </c>
      <c r="J745" t="n">
        <v>292.15</v>
      </c>
      <c r="K745" t="n">
        <v>59.89</v>
      </c>
      <c r="L745" t="n">
        <v>15.75</v>
      </c>
      <c r="M745" t="n">
        <v>6</v>
      </c>
      <c r="N745" t="n">
        <v>81.51000000000001</v>
      </c>
      <c r="O745" t="n">
        <v>36265.48</v>
      </c>
      <c r="P745" t="n">
        <v>134.23</v>
      </c>
      <c r="Q745" t="n">
        <v>446.27</v>
      </c>
      <c r="R745" t="n">
        <v>38.08</v>
      </c>
      <c r="S745" t="n">
        <v>28.73</v>
      </c>
      <c r="T745" t="n">
        <v>4005.29</v>
      </c>
      <c r="U745" t="n">
        <v>0.75</v>
      </c>
      <c r="V745" t="n">
        <v>0.91</v>
      </c>
      <c r="W745" t="n">
        <v>0.09</v>
      </c>
      <c r="X745" t="n">
        <v>0.23</v>
      </c>
      <c r="Y745" t="n">
        <v>1</v>
      </c>
      <c r="Z745" t="n">
        <v>10</v>
      </c>
    </row>
    <row r="746">
      <c r="A746" t="n">
        <v>60</v>
      </c>
      <c r="B746" t="n">
        <v>135</v>
      </c>
      <c r="C746" t="inlineStr">
        <is>
          <t xml:space="preserve">CONCLUIDO	</t>
        </is>
      </c>
      <c r="D746" t="n">
        <v>8.268800000000001</v>
      </c>
      <c r="E746" t="n">
        <v>12.09</v>
      </c>
      <c r="F746" t="n">
        <v>8.890000000000001</v>
      </c>
      <c r="G746" t="n">
        <v>76.17</v>
      </c>
      <c r="H746" t="n">
        <v>0.97</v>
      </c>
      <c r="I746" t="n">
        <v>7</v>
      </c>
      <c r="J746" t="n">
        <v>292.66</v>
      </c>
      <c r="K746" t="n">
        <v>59.89</v>
      </c>
      <c r="L746" t="n">
        <v>16</v>
      </c>
      <c r="M746" t="n">
        <v>5</v>
      </c>
      <c r="N746" t="n">
        <v>81.77</v>
      </c>
      <c r="O746" t="n">
        <v>36328.69</v>
      </c>
      <c r="P746" t="n">
        <v>133.3</v>
      </c>
      <c r="Q746" t="n">
        <v>446.27</v>
      </c>
      <c r="R746" t="n">
        <v>36.01</v>
      </c>
      <c r="S746" t="n">
        <v>28.73</v>
      </c>
      <c r="T746" t="n">
        <v>2977.29</v>
      </c>
      <c r="U746" t="n">
        <v>0.8</v>
      </c>
      <c r="V746" t="n">
        <v>0.92</v>
      </c>
      <c r="W746" t="n">
        <v>0.09</v>
      </c>
      <c r="X746" t="n">
        <v>0.17</v>
      </c>
      <c r="Y746" t="n">
        <v>1</v>
      </c>
      <c r="Z746" t="n">
        <v>10</v>
      </c>
    </row>
    <row r="747">
      <c r="A747" t="n">
        <v>61</v>
      </c>
      <c r="B747" t="n">
        <v>135</v>
      </c>
      <c r="C747" t="inlineStr">
        <is>
          <t xml:space="preserve">CONCLUIDO	</t>
        </is>
      </c>
      <c r="D747" t="n">
        <v>8.2654</v>
      </c>
      <c r="E747" t="n">
        <v>12.1</v>
      </c>
      <c r="F747" t="n">
        <v>8.890000000000001</v>
      </c>
      <c r="G747" t="n">
        <v>76.20999999999999</v>
      </c>
      <c r="H747" t="n">
        <v>0.99</v>
      </c>
      <c r="I747" t="n">
        <v>7</v>
      </c>
      <c r="J747" t="n">
        <v>293.17</v>
      </c>
      <c r="K747" t="n">
        <v>59.89</v>
      </c>
      <c r="L747" t="n">
        <v>16.25</v>
      </c>
      <c r="M747" t="n">
        <v>5</v>
      </c>
      <c r="N747" t="n">
        <v>82.03</v>
      </c>
      <c r="O747" t="n">
        <v>36392.01</v>
      </c>
      <c r="P747" t="n">
        <v>133.29</v>
      </c>
      <c r="Q747" t="n">
        <v>446.27</v>
      </c>
      <c r="R747" t="n">
        <v>36.23</v>
      </c>
      <c r="S747" t="n">
        <v>28.73</v>
      </c>
      <c r="T747" t="n">
        <v>3086.6</v>
      </c>
      <c r="U747" t="n">
        <v>0.79</v>
      </c>
      <c r="V747" t="n">
        <v>0.92</v>
      </c>
      <c r="W747" t="n">
        <v>0.09</v>
      </c>
      <c r="X747" t="n">
        <v>0.17</v>
      </c>
      <c r="Y747" t="n">
        <v>1</v>
      </c>
      <c r="Z747" t="n">
        <v>10</v>
      </c>
    </row>
    <row r="748">
      <c r="A748" t="n">
        <v>62</v>
      </c>
      <c r="B748" t="n">
        <v>135</v>
      </c>
      <c r="C748" t="inlineStr">
        <is>
          <t xml:space="preserve">CONCLUIDO	</t>
        </is>
      </c>
      <c r="D748" t="n">
        <v>8.2669</v>
      </c>
      <c r="E748" t="n">
        <v>12.1</v>
      </c>
      <c r="F748" t="n">
        <v>8.890000000000001</v>
      </c>
      <c r="G748" t="n">
        <v>76.2</v>
      </c>
      <c r="H748" t="n">
        <v>1</v>
      </c>
      <c r="I748" t="n">
        <v>7</v>
      </c>
      <c r="J748" t="n">
        <v>293.69</v>
      </c>
      <c r="K748" t="n">
        <v>59.89</v>
      </c>
      <c r="L748" t="n">
        <v>16.5</v>
      </c>
      <c r="M748" t="n">
        <v>5</v>
      </c>
      <c r="N748" t="n">
        <v>82.3</v>
      </c>
      <c r="O748" t="n">
        <v>36455.44</v>
      </c>
      <c r="P748" t="n">
        <v>133.1</v>
      </c>
      <c r="Q748" t="n">
        <v>446.29</v>
      </c>
      <c r="R748" t="n">
        <v>36.06</v>
      </c>
      <c r="S748" t="n">
        <v>28.73</v>
      </c>
      <c r="T748" t="n">
        <v>2999.37</v>
      </c>
      <c r="U748" t="n">
        <v>0.8</v>
      </c>
      <c r="V748" t="n">
        <v>0.92</v>
      </c>
      <c r="W748" t="n">
        <v>0.09</v>
      </c>
      <c r="X748" t="n">
        <v>0.17</v>
      </c>
      <c r="Y748" t="n">
        <v>1</v>
      </c>
      <c r="Z748" t="n">
        <v>10</v>
      </c>
    </row>
    <row r="749">
      <c r="A749" t="n">
        <v>63</v>
      </c>
      <c r="B749" t="n">
        <v>135</v>
      </c>
      <c r="C749" t="inlineStr">
        <is>
          <t xml:space="preserve">CONCLUIDO	</t>
        </is>
      </c>
      <c r="D749" t="n">
        <v>8.267099999999999</v>
      </c>
      <c r="E749" t="n">
        <v>12.1</v>
      </c>
      <c r="F749" t="n">
        <v>8.890000000000001</v>
      </c>
      <c r="G749" t="n">
        <v>76.19</v>
      </c>
      <c r="H749" t="n">
        <v>1.01</v>
      </c>
      <c r="I749" t="n">
        <v>7</v>
      </c>
      <c r="J749" t="n">
        <v>294.2</v>
      </c>
      <c r="K749" t="n">
        <v>59.89</v>
      </c>
      <c r="L749" t="n">
        <v>16.75</v>
      </c>
      <c r="M749" t="n">
        <v>5</v>
      </c>
      <c r="N749" t="n">
        <v>82.56</v>
      </c>
      <c r="O749" t="n">
        <v>36518.97</v>
      </c>
      <c r="P749" t="n">
        <v>133.12</v>
      </c>
      <c r="Q749" t="n">
        <v>446.27</v>
      </c>
      <c r="R749" t="n">
        <v>36.16</v>
      </c>
      <c r="S749" t="n">
        <v>28.73</v>
      </c>
      <c r="T749" t="n">
        <v>3049.4</v>
      </c>
      <c r="U749" t="n">
        <v>0.79</v>
      </c>
      <c r="V749" t="n">
        <v>0.92</v>
      </c>
      <c r="W749" t="n">
        <v>0.09</v>
      </c>
      <c r="X749" t="n">
        <v>0.17</v>
      </c>
      <c r="Y749" t="n">
        <v>1</v>
      </c>
      <c r="Z749" t="n">
        <v>10</v>
      </c>
    </row>
    <row r="750">
      <c r="A750" t="n">
        <v>64</v>
      </c>
      <c r="B750" t="n">
        <v>135</v>
      </c>
      <c r="C750" t="inlineStr">
        <is>
          <t xml:space="preserve">CONCLUIDO	</t>
        </is>
      </c>
      <c r="D750" t="n">
        <v>8.2599</v>
      </c>
      <c r="E750" t="n">
        <v>12.11</v>
      </c>
      <c r="F750" t="n">
        <v>8.9</v>
      </c>
      <c r="G750" t="n">
        <v>76.28</v>
      </c>
      <c r="H750" t="n">
        <v>1.03</v>
      </c>
      <c r="I750" t="n">
        <v>7</v>
      </c>
      <c r="J750" t="n">
        <v>294.72</v>
      </c>
      <c r="K750" t="n">
        <v>59.89</v>
      </c>
      <c r="L750" t="n">
        <v>17</v>
      </c>
      <c r="M750" t="n">
        <v>5</v>
      </c>
      <c r="N750" t="n">
        <v>82.83</v>
      </c>
      <c r="O750" t="n">
        <v>36582.62</v>
      </c>
      <c r="P750" t="n">
        <v>133.15</v>
      </c>
      <c r="Q750" t="n">
        <v>446.33</v>
      </c>
      <c r="R750" t="n">
        <v>36.44</v>
      </c>
      <c r="S750" t="n">
        <v>28.73</v>
      </c>
      <c r="T750" t="n">
        <v>3189.18</v>
      </c>
      <c r="U750" t="n">
        <v>0.79</v>
      </c>
      <c r="V750" t="n">
        <v>0.92</v>
      </c>
      <c r="W750" t="n">
        <v>0.09</v>
      </c>
      <c r="X750" t="n">
        <v>0.18</v>
      </c>
      <c r="Y750" t="n">
        <v>1</v>
      </c>
      <c r="Z750" t="n">
        <v>10</v>
      </c>
    </row>
    <row r="751">
      <c r="A751" t="n">
        <v>65</v>
      </c>
      <c r="B751" t="n">
        <v>135</v>
      </c>
      <c r="C751" t="inlineStr">
        <is>
          <t xml:space="preserve">CONCLUIDO	</t>
        </is>
      </c>
      <c r="D751" t="n">
        <v>8.2677</v>
      </c>
      <c r="E751" t="n">
        <v>12.1</v>
      </c>
      <c r="F751" t="n">
        <v>8.890000000000001</v>
      </c>
      <c r="G751" t="n">
        <v>76.19</v>
      </c>
      <c r="H751" t="n">
        <v>1.04</v>
      </c>
      <c r="I751" t="n">
        <v>7</v>
      </c>
      <c r="J751" t="n">
        <v>295.23</v>
      </c>
      <c r="K751" t="n">
        <v>59.89</v>
      </c>
      <c r="L751" t="n">
        <v>17.25</v>
      </c>
      <c r="M751" t="n">
        <v>5</v>
      </c>
      <c r="N751" t="n">
        <v>83.09999999999999</v>
      </c>
      <c r="O751" t="n">
        <v>36646.38</v>
      </c>
      <c r="P751" t="n">
        <v>132.69</v>
      </c>
      <c r="Q751" t="n">
        <v>446.27</v>
      </c>
      <c r="R751" t="n">
        <v>36.09</v>
      </c>
      <c r="S751" t="n">
        <v>28.73</v>
      </c>
      <c r="T751" t="n">
        <v>3014.33</v>
      </c>
      <c r="U751" t="n">
        <v>0.8</v>
      </c>
      <c r="V751" t="n">
        <v>0.92</v>
      </c>
      <c r="W751" t="n">
        <v>0.09</v>
      </c>
      <c r="X751" t="n">
        <v>0.17</v>
      </c>
      <c r="Y751" t="n">
        <v>1</v>
      </c>
      <c r="Z751" t="n">
        <v>10</v>
      </c>
    </row>
    <row r="752">
      <c r="A752" t="n">
        <v>66</v>
      </c>
      <c r="B752" t="n">
        <v>135</v>
      </c>
      <c r="C752" t="inlineStr">
        <is>
          <t xml:space="preserve">CONCLUIDO	</t>
        </is>
      </c>
      <c r="D752" t="n">
        <v>8.261799999999999</v>
      </c>
      <c r="E752" t="n">
        <v>12.1</v>
      </c>
      <c r="F752" t="n">
        <v>8.9</v>
      </c>
      <c r="G752" t="n">
        <v>76.26000000000001</v>
      </c>
      <c r="H752" t="n">
        <v>1.05</v>
      </c>
      <c r="I752" t="n">
        <v>7</v>
      </c>
      <c r="J752" t="n">
        <v>295.75</v>
      </c>
      <c r="K752" t="n">
        <v>59.89</v>
      </c>
      <c r="L752" t="n">
        <v>17.5</v>
      </c>
      <c r="M752" t="n">
        <v>5</v>
      </c>
      <c r="N752" t="n">
        <v>83.36</v>
      </c>
      <c r="O752" t="n">
        <v>36710.24</v>
      </c>
      <c r="P752" t="n">
        <v>132.27</v>
      </c>
      <c r="Q752" t="n">
        <v>446.27</v>
      </c>
      <c r="R752" t="n">
        <v>36.41</v>
      </c>
      <c r="S752" t="n">
        <v>28.73</v>
      </c>
      <c r="T752" t="n">
        <v>3176.9</v>
      </c>
      <c r="U752" t="n">
        <v>0.79</v>
      </c>
      <c r="V752" t="n">
        <v>0.92</v>
      </c>
      <c r="W752" t="n">
        <v>0.09</v>
      </c>
      <c r="X752" t="n">
        <v>0.18</v>
      </c>
      <c r="Y752" t="n">
        <v>1</v>
      </c>
      <c r="Z752" t="n">
        <v>10</v>
      </c>
    </row>
    <row r="753">
      <c r="A753" t="n">
        <v>67</v>
      </c>
      <c r="B753" t="n">
        <v>135</v>
      </c>
      <c r="C753" t="inlineStr">
        <is>
          <t xml:space="preserve">CONCLUIDO	</t>
        </is>
      </c>
      <c r="D753" t="n">
        <v>8.271699999999999</v>
      </c>
      <c r="E753" t="n">
        <v>12.09</v>
      </c>
      <c r="F753" t="n">
        <v>8.880000000000001</v>
      </c>
      <c r="G753" t="n">
        <v>76.14</v>
      </c>
      <c r="H753" t="n">
        <v>1.07</v>
      </c>
      <c r="I753" t="n">
        <v>7</v>
      </c>
      <c r="J753" t="n">
        <v>296.27</v>
      </c>
      <c r="K753" t="n">
        <v>59.89</v>
      </c>
      <c r="L753" t="n">
        <v>17.75</v>
      </c>
      <c r="M753" t="n">
        <v>5</v>
      </c>
      <c r="N753" t="n">
        <v>83.63</v>
      </c>
      <c r="O753" t="n">
        <v>36774.22</v>
      </c>
      <c r="P753" t="n">
        <v>131.6</v>
      </c>
      <c r="Q753" t="n">
        <v>446.27</v>
      </c>
      <c r="R753" t="n">
        <v>35.86</v>
      </c>
      <c r="S753" t="n">
        <v>28.73</v>
      </c>
      <c r="T753" t="n">
        <v>2899.05</v>
      </c>
      <c r="U753" t="n">
        <v>0.8</v>
      </c>
      <c r="V753" t="n">
        <v>0.92</v>
      </c>
      <c r="W753" t="n">
        <v>0.09</v>
      </c>
      <c r="X753" t="n">
        <v>0.16</v>
      </c>
      <c r="Y753" t="n">
        <v>1</v>
      </c>
      <c r="Z753" t="n">
        <v>10</v>
      </c>
    </row>
    <row r="754">
      <c r="A754" t="n">
        <v>68</v>
      </c>
      <c r="B754" t="n">
        <v>135</v>
      </c>
      <c r="C754" t="inlineStr">
        <is>
          <t xml:space="preserve">CONCLUIDO	</t>
        </is>
      </c>
      <c r="D754" t="n">
        <v>8.2715</v>
      </c>
      <c r="E754" t="n">
        <v>12.09</v>
      </c>
      <c r="F754" t="n">
        <v>8.880000000000001</v>
      </c>
      <c r="G754" t="n">
        <v>76.14</v>
      </c>
      <c r="H754" t="n">
        <v>1.08</v>
      </c>
      <c r="I754" t="n">
        <v>7</v>
      </c>
      <c r="J754" t="n">
        <v>296.79</v>
      </c>
      <c r="K754" t="n">
        <v>59.89</v>
      </c>
      <c r="L754" t="n">
        <v>18</v>
      </c>
      <c r="M754" t="n">
        <v>5</v>
      </c>
      <c r="N754" t="n">
        <v>83.90000000000001</v>
      </c>
      <c r="O754" t="n">
        <v>36838.32</v>
      </c>
      <c r="P754" t="n">
        <v>131.69</v>
      </c>
      <c r="Q754" t="n">
        <v>446.27</v>
      </c>
      <c r="R754" t="n">
        <v>35.85</v>
      </c>
      <c r="S754" t="n">
        <v>28.73</v>
      </c>
      <c r="T754" t="n">
        <v>2893.98</v>
      </c>
      <c r="U754" t="n">
        <v>0.8</v>
      </c>
      <c r="V754" t="n">
        <v>0.92</v>
      </c>
      <c r="W754" t="n">
        <v>0.09</v>
      </c>
      <c r="X754" t="n">
        <v>0.16</v>
      </c>
      <c r="Y754" t="n">
        <v>1</v>
      </c>
      <c r="Z754" t="n">
        <v>10</v>
      </c>
    </row>
    <row r="755">
      <c r="A755" t="n">
        <v>69</v>
      </c>
      <c r="B755" t="n">
        <v>135</v>
      </c>
      <c r="C755" t="inlineStr">
        <is>
          <t xml:space="preserve">CONCLUIDO	</t>
        </is>
      </c>
      <c r="D755" t="n">
        <v>8.2821</v>
      </c>
      <c r="E755" t="n">
        <v>12.07</v>
      </c>
      <c r="F755" t="n">
        <v>8.869999999999999</v>
      </c>
      <c r="G755" t="n">
        <v>76</v>
      </c>
      <c r="H755" t="n">
        <v>1.09</v>
      </c>
      <c r="I755" t="n">
        <v>7</v>
      </c>
      <c r="J755" t="n">
        <v>297.31</v>
      </c>
      <c r="K755" t="n">
        <v>59.89</v>
      </c>
      <c r="L755" t="n">
        <v>18.25</v>
      </c>
      <c r="M755" t="n">
        <v>5</v>
      </c>
      <c r="N755" t="n">
        <v>84.17</v>
      </c>
      <c r="O755" t="n">
        <v>36902.52</v>
      </c>
      <c r="P755" t="n">
        <v>130.19</v>
      </c>
      <c r="Q755" t="n">
        <v>446.27</v>
      </c>
      <c r="R755" t="n">
        <v>35.31</v>
      </c>
      <c r="S755" t="n">
        <v>28.73</v>
      </c>
      <c r="T755" t="n">
        <v>2627.01</v>
      </c>
      <c r="U755" t="n">
        <v>0.8100000000000001</v>
      </c>
      <c r="V755" t="n">
        <v>0.92</v>
      </c>
      <c r="W755" t="n">
        <v>0.09</v>
      </c>
      <c r="X755" t="n">
        <v>0.15</v>
      </c>
      <c r="Y755" t="n">
        <v>1</v>
      </c>
      <c r="Z755" t="n">
        <v>10</v>
      </c>
    </row>
    <row r="756">
      <c r="A756" t="n">
        <v>70</v>
      </c>
      <c r="B756" t="n">
        <v>135</v>
      </c>
      <c r="C756" t="inlineStr">
        <is>
          <t xml:space="preserve">CONCLUIDO	</t>
        </is>
      </c>
      <c r="D756" t="n">
        <v>8.349</v>
      </c>
      <c r="E756" t="n">
        <v>11.98</v>
      </c>
      <c r="F756" t="n">
        <v>8.82</v>
      </c>
      <c r="G756" t="n">
        <v>88.20999999999999</v>
      </c>
      <c r="H756" t="n">
        <v>1.11</v>
      </c>
      <c r="I756" t="n">
        <v>6</v>
      </c>
      <c r="J756" t="n">
        <v>297.83</v>
      </c>
      <c r="K756" t="n">
        <v>59.89</v>
      </c>
      <c r="L756" t="n">
        <v>18.5</v>
      </c>
      <c r="M756" t="n">
        <v>4</v>
      </c>
      <c r="N756" t="n">
        <v>84.45</v>
      </c>
      <c r="O756" t="n">
        <v>36966.84</v>
      </c>
      <c r="P756" t="n">
        <v>129.21</v>
      </c>
      <c r="Q756" t="n">
        <v>446.27</v>
      </c>
      <c r="R756" t="n">
        <v>33.82</v>
      </c>
      <c r="S756" t="n">
        <v>28.73</v>
      </c>
      <c r="T756" t="n">
        <v>1884.88</v>
      </c>
      <c r="U756" t="n">
        <v>0.85</v>
      </c>
      <c r="V756" t="n">
        <v>0.92</v>
      </c>
      <c r="W756" t="n">
        <v>0.09</v>
      </c>
      <c r="X756" t="n">
        <v>0.1</v>
      </c>
      <c r="Y756" t="n">
        <v>1</v>
      </c>
      <c r="Z756" t="n">
        <v>10</v>
      </c>
    </row>
    <row r="757">
      <c r="A757" t="n">
        <v>71</v>
      </c>
      <c r="B757" t="n">
        <v>135</v>
      </c>
      <c r="C757" t="inlineStr">
        <is>
          <t xml:space="preserve">CONCLUIDO	</t>
        </is>
      </c>
      <c r="D757" t="n">
        <v>8.331799999999999</v>
      </c>
      <c r="E757" t="n">
        <v>12</v>
      </c>
      <c r="F757" t="n">
        <v>8.85</v>
      </c>
      <c r="G757" t="n">
        <v>88.45999999999999</v>
      </c>
      <c r="H757" t="n">
        <v>1.12</v>
      </c>
      <c r="I757" t="n">
        <v>6</v>
      </c>
      <c r="J757" t="n">
        <v>298.35</v>
      </c>
      <c r="K757" t="n">
        <v>59.89</v>
      </c>
      <c r="L757" t="n">
        <v>18.75</v>
      </c>
      <c r="M757" t="n">
        <v>4</v>
      </c>
      <c r="N757" t="n">
        <v>84.72</v>
      </c>
      <c r="O757" t="n">
        <v>37031.27</v>
      </c>
      <c r="P757" t="n">
        <v>129.61</v>
      </c>
      <c r="Q757" t="n">
        <v>446.27</v>
      </c>
      <c r="R757" t="n">
        <v>34.73</v>
      </c>
      <c r="S757" t="n">
        <v>28.73</v>
      </c>
      <c r="T757" t="n">
        <v>2339.38</v>
      </c>
      <c r="U757" t="n">
        <v>0.83</v>
      </c>
      <c r="V757" t="n">
        <v>0.92</v>
      </c>
      <c r="W757" t="n">
        <v>0.09</v>
      </c>
      <c r="X757" t="n">
        <v>0.13</v>
      </c>
      <c r="Y757" t="n">
        <v>1</v>
      </c>
      <c r="Z757" t="n">
        <v>10</v>
      </c>
    </row>
    <row r="758">
      <c r="A758" t="n">
        <v>72</v>
      </c>
      <c r="B758" t="n">
        <v>135</v>
      </c>
      <c r="C758" t="inlineStr">
        <is>
          <t xml:space="preserve">CONCLUIDO	</t>
        </is>
      </c>
      <c r="D758" t="n">
        <v>8.3095</v>
      </c>
      <c r="E758" t="n">
        <v>12.03</v>
      </c>
      <c r="F758" t="n">
        <v>8.880000000000001</v>
      </c>
      <c r="G758" t="n">
        <v>88.78</v>
      </c>
      <c r="H758" t="n">
        <v>1.13</v>
      </c>
      <c r="I758" t="n">
        <v>6</v>
      </c>
      <c r="J758" t="n">
        <v>298.88</v>
      </c>
      <c r="K758" t="n">
        <v>59.89</v>
      </c>
      <c r="L758" t="n">
        <v>19</v>
      </c>
      <c r="M758" t="n">
        <v>4</v>
      </c>
      <c r="N758" t="n">
        <v>84.98999999999999</v>
      </c>
      <c r="O758" t="n">
        <v>37095.82</v>
      </c>
      <c r="P758" t="n">
        <v>130.16</v>
      </c>
      <c r="Q758" t="n">
        <v>446.29</v>
      </c>
      <c r="R758" t="n">
        <v>35.9</v>
      </c>
      <c r="S758" t="n">
        <v>28.73</v>
      </c>
      <c r="T758" t="n">
        <v>2924.06</v>
      </c>
      <c r="U758" t="n">
        <v>0.8</v>
      </c>
      <c r="V758" t="n">
        <v>0.92</v>
      </c>
      <c r="W758" t="n">
        <v>0.09</v>
      </c>
      <c r="X758" t="n">
        <v>0.16</v>
      </c>
      <c r="Y758" t="n">
        <v>1</v>
      </c>
      <c r="Z758" t="n">
        <v>10</v>
      </c>
    </row>
    <row r="759">
      <c r="A759" t="n">
        <v>73</v>
      </c>
      <c r="B759" t="n">
        <v>135</v>
      </c>
      <c r="C759" t="inlineStr">
        <is>
          <t xml:space="preserve">CONCLUIDO	</t>
        </is>
      </c>
      <c r="D759" t="n">
        <v>8.3177</v>
      </c>
      <c r="E759" t="n">
        <v>12.02</v>
      </c>
      <c r="F759" t="n">
        <v>8.869999999999999</v>
      </c>
      <c r="G759" t="n">
        <v>88.66</v>
      </c>
      <c r="H759" t="n">
        <v>1.15</v>
      </c>
      <c r="I759" t="n">
        <v>6</v>
      </c>
      <c r="J759" t="n">
        <v>299.4</v>
      </c>
      <c r="K759" t="n">
        <v>59.89</v>
      </c>
      <c r="L759" t="n">
        <v>19.25</v>
      </c>
      <c r="M759" t="n">
        <v>4</v>
      </c>
      <c r="N759" t="n">
        <v>85.27</v>
      </c>
      <c r="O759" t="n">
        <v>37160.49</v>
      </c>
      <c r="P759" t="n">
        <v>130.4</v>
      </c>
      <c r="Q759" t="n">
        <v>446.31</v>
      </c>
      <c r="R759" t="n">
        <v>35.37</v>
      </c>
      <c r="S759" t="n">
        <v>28.73</v>
      </c>
      <c r="T759" t="n">
        <v>2659.62</v>
      </c>
      <c r="U759" t="n">
        <v>0.8100000000000001</v>
      </c>
      <c r="V759" t="n">
        <v>0.92</v>
      </c>
      <c r="W759" t="n">
        <v>0.09</v>
      </c>
      <c r="X759" t="n">
        <v>0.15</v>
      </c>
      <c r="Y759" t="n">
        <v>1</v>
      </c>
      <c r="Z759" t="n">
        <v>10</v>
      </c>
    </row>
    <row r="760">
      <c r="A760" t="n">
        <v>74</v>
      </c>
      <c r="B760" t="n">
        <v>135</v>
      </c>
      <c r="C760" t="inlineStr">
        <is>
          <t xml:space="preserve">CONCLUIDO	</t>
        </is>
      </c>
      <c r="D760" t="n">
        <v>8.326599999999999</v>
      </c>
      <c r="E760" t="n">
        <v>12.01</v>
      </c>
      <c r="F760" t="n">
        <v>8.85</v>
      </c>
      <c r="G760" t="n">
        <v>88.53</v>
      </c>
      <c r="H760" t="n">
        <v>1.16</v>
      </c>
      <c r="I760" t="n">
        <v>6</v>
      </c>
      <c r="J760" t="n">
        <v>299.93</v>
      </c>
      <c r="K760" t="n">
        <v>59.89</v>
      </c>
      <c r="L760" t="n">
        <v>19.5</v>
      </c>
      <c r="M760" t="n">
        <v>4</v>
      </c>
      <c r="N760" t="n">
        <v>85.54000000000001</v>
      </c>
      <c r="O760" t="n">
        <v>37225.39</v>
      </c>
      <c r="P760" t="n">
        <v>130.01</v>
      </c>
      <c r="Q760" t="n">
        <v>446.27</v>
      </c>
      <c r="R760" t="n">
        <v>34.94</v>
      </c>
      <c r="S760" t="n">
        <v>28.73</v>
      </c>
      <c r="T760" t="n">
        <v>2442.65</v>
      </c>
      <c r="U760" t="n">
        <v>0.82</v>
      </c>
      <c r="V760" t="n">
        <v>0.92</v>
      </c>
      <c r="W760" t="n">
        <v>0.09</v>
      </c>
      <c r="X760" t="n">
        <v>0.13</v>
      </c>
      <c r="Y760" t="n">
        <v>1</v>
      </c>
      <c r="Z760" t="n">
        <v>10</v>
      </c>
    </row>
    <row r="761">
      <c r="A761" t="n">
        <v>75</v>
      </c>
      <c r="B761" t="n">
        <v>135</v>
      </c>
      <c r="C761" t="inlineStr">
        <is>
          <t xml:space="preserve">CONCLUIDO	</t>
        </is>
      </c>
      <c r="D761" t="n">
        <v>8.3172</v>
      </c>
      <c r="E761" t="n">
        <v>12.02</v>
      </c>
      <c r="F761" t="n">
        <v>8.869999999999999</v>
      </c>
      <c r="G761" t="n">
        <v>88.67</v>
      </c>
      <c r="H761" t="n">
        <v>1.17</v>
      </c>
      <c r="I761" t="n">
        <v>6</v>
      </c>
      <c r="J761" t="n">
        <v>300.45</v>
      </c>
      <c r="K761" t="n">
        <v>59.89</v>
      </c>
      <c r="L761" t="n">
        <v>19.75</v>
      </c>
      <c r="M761" t="n">
        <v>4</v>
      </c>
      <c r="N761" t="n">
        <v>85.81999999999999</v>
      </c>
      <c r="O761" t="n">
        <v>37290.29</v>
      </c>
      <c r="P761" t="n">
        <v>130.27</v>
      </c>
      <c r="Q761" t="n">
        <v>446.34</v>
      </c>
      <c r="R761" t="n">
        <v>35.42</v>
      </c>
      <c r="S761" t="n">
        <v>28.73</v>
      </c>
      <c r="T761" t="n">
        <v>2685.33</v>
      </c>
      <c r="U761" t="n">
        <v>0.8100000000000001</v>
      </c>
      <c r="V761" t="n">
        <v>0.92</v>
      </c>
      <c r="W761" t="n">
        <v>0.09</v>
      </c>
      <c r="X761" t="n">
        <v>0.15</v>
      </c>
      <c r="Y761" t="n">
        <v>1</v>
      </c>
      <c r="Z761" t="n">
        <v>10</v>
      </c>
    </row>
    <row r="762">
      <c r="A762" t="n">
        <v>76</v>
      </c>
      <c r="B762" t="n">
        <v>135</v>
      </c>
      <c r="C762" t="inlineStr">
        <is>
          <t xml:space="preserve">CONCLUIDO	</t>
        </is>
      </c>
      <c r="D762" t="n">
        <v>8.3195</v>
      </c>
      <c r="E762" t="n">
        <v>12.02</v>
      </c>
      <c r="F762" t="n">
        <v>8.859999999999999</v>
      </c>
      <c r="G762" t="n">
        <v>88.64</v>
      </c>
      <c r="H762" t="n">
        <v>1.18</v>
      </c>
      <c r="I762" t="n">
        <v>6</v>
      </c>
      <c r="J762" t="n">
        <v>300.98</v>
      </c>
      <c r="K762" t="n">
        <v>59.89</v>
      </c>
      <c r="L762" t="n">
        <v>20</v>
      </c>
      <c r="M762" t="n">
        <v>4</v>
      </c>
      <c r="N762" t="n">
        <v>86.09</v>
      </c>
      <c r="O762" t="n">
        <v>37355.31</v>
      </c>
      <c r="P762" t="n">
        <v>130.35</v>
      </c>
      <c r="Q762" t="n">
        <v>446.27</v>
      </c>
      <c r="R762" t="n">
        <v>35.25</v>
      </c>
      <c r="S762" t="n">
        <v>28.73</v>
      </c>
      <c r="T762" t="n">
        <v>2602.07</v>
      </c>
      <c r="U762" t="n">
        <v>0.8100000000000001</v>
      </c>
      <c r="V762" t="n">
        <v>0.92</v>
      </c>
      <c r="W762" t="n">
        <v>0.09</v>
      </c>
      <c r="X762" t="n">
        <v>0.14</v>
      </c>
      <c r="Y762" t="n">
        <v>1</v>
      </c>
      <c r="Z762" t="n">
        <v>10</v>
      </c>
    </row>
    <row r="763">
      <c r="A763" t="n">
        <v>77</v>
      </c>
      <c r="B763" t="n">
        <v>135</v>
      </c>
      <c r="C763" t="inlineStr">
        <is>
          <t xml:space="preserve">CONCLUIDO	</t>
        </is>
      </c>
      <c r="D763" t="n">
        <v>8.3218</v>
      </c>
      <c r="E763" t="n">
        <v>12.02</v>
      </c>
      <c r="F763" t="n">
        <v>8.859999999999999</v>
      </c>
      <c r="G763" t="n">
        <v>88.59999999999999</v>
      </c>
      <c r="H763" t="n">
        <v>1.2</v>
      </c>
      <c r="I763" t="n">
        <v>6</v>
      </c>
      <c r="J763" t="n">
        <v>301.51</v>
      </c>
      <c r="K763" t="n">
        <v>59.89</v>
      </c>
      <c r="L763" t="n">
        <v>20.25</v>
      </c>
      <c r="M763" t="n">
        <v>4</v>
      </c>
      <c r="N763" t="n">
        <v>86.37</v>
      </c>
      <c r="O763" t="n">
        <v>37420.44</v>
      </c>
      <c r="P763" t="n">
        <v>130.12</v>
      </c>
      <c r="Q763" t="n">
        <v>446.27</v>
      </c>
      <c r="R763" t="n">
        <v>35.19</v>
      </c>
      <c r="S763" t="n">
        <v>28.73</v>
      </c>
      <c r="T763" t="n">
        <v>2571.13</v>
      </c>
      <c r="U763" t="n">
        <v>0.82</v>
      </c>
      <c r="V763" t="n">
        <v>0.92</v>
      </c>
      <c r="W763" t="n">
        <v>0.09</v>
      </c>
      <c r="X763" t="n">
        <v>0.14</v>
      </c>
      <c r="Y763" t="n">
        <v>1</v>
      </c>
      <c r="Z763" t="n">
        <v>10</v>
      </c>
    </row>
    <row r="764">
      <c r="A764" t="n">
        <v>78</v>
      </c>
      <c r="B764" t="n">
        <v>135</v>
      </c>
      <c r="C764" t="inlineStr">
        <is>
          <t xml:space="preserve">CONCLUIDO	</t>
        </is>
      </c>
      <c r="D764" t="n">
        <v>8.3195</v>
      </c>
      <c r="E764" t="n">
        <v>12.02</v>
      </c>
      <c r="F764" t="n">
        <v>8.859999999999999</v>
      </c>
      <c r="G764" t="n">
        <v>88.64</v>
      </c>
      <c r="H764" t="n">
        <v>1.21</v>
      </c>
      <c r="I764" t="n">
        <v>6</v>
      </c>
      <c r="J764" t="n">
        <v>302.04</v>
      </c>
      <c r="K764" t="n">
        <v>59.89</v>
      </c>
      <c r="L764" t="n">
        <v>20.5</v>
      </c>
      <c r="M764" t="n">
        <v>4</v>
      </c>
      <c r="N764" t="n">
        <v>86.65000000000001</v>
      </c>
      <c r="O764" t="n">
        <v>37485.7</v>
      </c>
      <c r="P764" t="n">
        <v>130.28</v>
      </c>
      <c r="Q764" t="n">
        <v>446.27</v>
      </c>
      <c r="R764" t="n">
        <v>35.27</v>
      </c>
      <c r="S764" t="n">
        <v>28.73</v>
      </c>
      <c r="T764" t="n">
        <v>2608.25</v>
      </c>
      <c r="U764" t="n">
        <v>0.8100000000000001</v>
      </c>
      <c r="V764" t="n">
        <v>0.92</v>
      </c>
      <c r="W764" t="n">
        <v>0.09</v>
      </c>
      <c r="X764" t="n">
        <v>0.14</v>
      </c>
      <c r="Y764" t="n">
        <v>1</v>
      </c>
      <c r="Z764" t="n">
        <v>10</v>
      </c>
    </row>
    <row r="765">
      <c r="A765" t="n">
        <v>79</v>
      </c>
      <c r="B765" t="n">
        <v>135</v>
      </c>
      <c r="C765" t="inlineStr">
        <is>
          <t xml:space="preserve">CONCLUIDO	</t>
        </is>
      </c>
      <c r="D765" t="n">
        <v>8.3225</v>
      </c>
      <c r="E765" t="n">
        <v>12.02</v>
      </c>
      <c r="F765" t="n">
        <v>8.859999999999999</v>
      </c>
      <c r="G765" t="n">
        <v>88.59</v>
      </c>
      <c r="H765" t="n">
        <v>1.22</v>
      </c>
      <c r="I765" t="n">
        <v>6</v>
      </c>
      <c r="J765" t="n">
        <v>302.57</v>
      </c>
      <c r="K765" t="n">
        <v>59.89</v>
      </c>
      <c r="L765" t="n">
        <v>20.75</v>
      </c>
      <c r="M765" t="n">
        <v>4</v>
      </c>
      <c r="N765" t="n">
        <v>86.93000000000001</v>
      </c>
      <c r="O765" t="n">
        <v>37551.07</v>
      </c>
      <c r="P765" t="n">
        <v>129.8</v>
      </c>
      <c r="Q765" t="n">
        <v>446.27</v>
      </c>
      <c r="R765" t="n">
        <v>35.18</v>
      </c>
      <c r="S765" t="n">
        <v>28.73</v>
      </c>
      <c r="T765" t="n">
        <v>2563.59</v>
      </c>
      <c r="U765" t="n">
        <v>0.82</v>
      </c>
      <c r="V765" t="n">
        <v>0.92</v>
      </c>
      <c r="W765" t="n">
        <v>0.09</v>
      </c>
      <c r="X765" t="n">
        <v>0.14</v>
      </c>
      <c r="Y765" t="n">
        <v>1</v>
      </c>
      <c r="Z765" t="n">
        <v>10</v>
      </c>
    </row>
    <row r="766">
      <c r="A766" t="n">
        <v>80</v>
      </c>
      <c r="B766" t="n">
        <v>135</v>
      </c>
      <c r="C766" t="inlineStr">
        <is>
          <t xml:space="preserve">CONCLUIDO	</t>
        </is>
      </c>
      <c r="D766" t="n">
        <v>8.326000000000001</v>
      </c>
      <c r="E766" t="n">
        <v>12.01</v>
      </c>
      <c r="F766" t="n">
        <v>8.85</v>
      </c>
      <c r="G766" t="n">
        <v>88.54000000000001</v>
      </c>
      <c r="H766" t="n">
        <v>1.23</v>
      </c>
      <c r="I766" t="n">
        <v>6</v>
      </c>
      <c r="J766" t="n">
        <v>303.1</v>
      </c>
      <c r="K766" t="n">
        <v>59.89</v>
      </c>
      <c r="L766" t="n">
        <v>21</v>
      </c>
      <c r="M766" t="n">
        <v>4</v>
      </c>
      <c r="N766" t="n">
        <v>87.20999999999999</v>
      </c>
      <c r="O766" t="n">
        <v>37616.56</v>
      </c>
      <c r="P766" t="n">
        <v>129.04</v>
      </c>
      <c r="Q766" t="n">
        <v>446.31</v>
      </c>
      <c r="R766" t="n">
        <v>34.95</v>
      </c>
      <c r="S766" t="n">
        <v>28.73</v>
      </c>
      <c r="T766" t="n">
        <v>2449.17</v>
      </c>
      <c r="U766" t="n">
        <v>0.82</v>
      </c>
      <c r="V766" t="n">
        <v>0.92</v>
      </c>
      <c r="W766" t="n">
        <v>0.09</v>
      </c>
      <c r="X766" t="n">
        <v>0.13</v>
      </c>
      <c r="Y766" t="n">
        <v>1</v>
      </c>
      <c r="Z766" t="n">
        <v>10</v>
      </c>
    </row>
    <row r="767">
      <c r="A767" t="n">
        <v>81</v>
      </c>
      <c r="B767" t="n">
        <v>135</v>
      </c>
      <c r="C767" t="inlineStr">
        <is>
          <t xml:space="preserve">CONCLUIDO	</t>
        </is>
      </c>
      <c r="D767" t="n">
        <v>8.332000000000001</v>
      </c>
      <c r="E767" t="n">
        <v>12</v>
      </c>
      <c r="F767" t="n">
        <v>8.85</v>
      </c>
      <c r="G767" t="n">
        <v>88.45999999999999</v>
      </c>
      <c r="H767" t="n">
        <v>1.25</v>
      </c>
      <c r="I767" t="n">
        <v>6</v>
      </c>
      <c r="J767" t="n">
        <v>303.63</v>
      </c>
      <c r="K767" t="n">
        <v>59.89</v>
      </c>
      <c r="L767" t="n">
        <v>21.25</v>
      </c>
      <c r="M767" t="n">
        <v>4</v>
      </c>
      <c r="N767" t="n">
        <v>87.48999999999999</v>
      </c>
      <c r="O767" t="n">
        <v>37682.17</v>
      </c>
      <c r="P767" t="n">
        <v>127.91</v>
      </c>
      <c r="Q767" t="n">
        <v>446.28</v>
      </c>
      <c r="R767" t="n">
        <v>34.56</v>
      </c>
      <c r="S767" t="n">
        <v>28.73</v>
      </c>
      <c r="T767" t="n">
        <v>2256.73</v>
      </c>
      <c r="U767" t="n">
        <v>0.83</v>
      </c>
      <c r="V767" t="n">
        <v>0.92</v>
      </c>
      <c r="W767" t="n">
        <v>0.09</v>
      </c>
      <c r="X767" t="n">
        <v>0.12</v>
      </c>
      <c r="Y767" t="n">
        <v>1</v>
      </c>
      <c r="Z767" t="n">
        <v>10</v>
      </c>
    </row>
    <row r="768">
      <c r="A768" t="n">
        <v>82</v>
      </c>
      <c r="B768" t="n">
        <v>135</v>
      </c>
      <c r="C768" t="inlineStr">
        <is>
          <t xml:space="preserve">CONCLUIDO	</t>
        </is>
      </c>
      <c r="D768" t="n">
        <v>8.3405</v>
      </c>
      <c r="E768" t="n">
        <v>11.99</v>
      </c>
      <c r="F768" t="n">
        <v>8.83</v>
      </c>
      <c r="G768" t="n">
        <v>88.33</v>
      </c>
      <c r="H768" t="n">
        <v>1.26</v>
      </c>
      <c r="I768" t="n">
        <v>6</v>
      </c>
      <c r="J768" t="n">
        <v>304.16</v>
      </c>
      <c r="K768" t="n">
        <v>59.89</v>
      </c>
      <c r="L768" t="n">
        <v>21.5</v>
      </c>
      <c r="M768" t="n">
        <v>4</v>
      </c>
      <c r="N768" t="n">
        <v>87.78</v>
      </c>
      <c r="O768" t="n">
        <v>37747.91</v>
      </c>
      <c r="P768" t="n">
        <v>126.63</v>
      </c>
      <c r="Q768" t="n">
        <v>446.27</v>
      </c>
      <c r="R768" t="n">
        <v>34.27</v>
      </c>
      <c r="S768" t="n">
        <v>28.73</v>
      </c>
      <c r="T768" t="n">
        <v>2112.09</v>
      </c>
      <c r="U768" t="n">
        <v>0.84</v>
      </c>
      <c r="V768" t="n">
        <v>0.92</v>
      </c>
      <c r="W768" t="n">
        <v>0.09</v>
      </c>
      <c r="X768" t="n">
        <v>0.11</v>
      </c>
      <c r="Y768" t="n">
        <v>1</v>
      </c>
      <c r="Z768" t="n">
        <v>10</v>
      </c>
    </row>
    <row r="769">
      <c r="A769" t="n">
        <v>83</v>
      </c>
      <c r="B769" t="n">
        <v>135</v>
      </c>
      <c r="C769" t="inlineStr">
        <is>
          <t xml:space="preserve">CONCLUIDO	</t>
        </is>
      </c>
      <c r="D769" t="n">
        <v>8.322699999999999</v>
      </c>
      <c r="E769" t="n">
        <v>12.02</v>
      </c>
      <c r="F769" t="n">
        <v>8.859999999999999</v>
      </c>
      <c r="G769" t="n">
        <v>88.59</v>
      </c>
      <c r="H769" t="n">
        <v>1.27</v>
      </c>
      <c r="I769" t="n">
        <v>6</v>
      </c>
      <c r="J769" t="n">
        <v>304.7</v>
      </c>
      <c r="K769" t="n">
        <v>59.89</v>
      </c>
      <c r="L769" t="n">
        <v>21.75</v>
      </c>
      <c r="M769" t="n">
        <v>4</v>
      </c>
      <c r="N769" t="n">
        <v>88.06</v>
      </c>
      <c r="O769" t="n">
        <v>37813.76</v>
      </c>
      <c r="P769" t="n">
        <v>126.16</v>
      </c>
      <c r="Q769" t="n">
        <v>446.27</v>
      </c>
      <c r="R769" t="n">
        <v>35.2</v>
      </c>
      <c r="S769" t="n">
        <v>28.73</v>
      </c>
      <c r="T769" t="n">
        <v>2575.38</v>
      </c>
      <c r="U769" t="n">
        <v>0.82</v>
      </c>
      <c r="V769" t="n">
        <v>0.92</v>
      </c>
      <c r="W769" t="n">
        <v>0.09</v>
      </c>
      <c r="X769" t="n">
        <v>0.14</v>
      </c>
      <c r="Y769" t="n">
        <v>1</v>
      </c>
      <c r="Z769" t="n">
        <v>10</v>
      </c>
    </row>
    <row r="770">
      <c r="A770" t="n">
        <v>84</v>
      </c>
      <c r="B770" t="n">
        <v>135</v>
      </c>
      <c r="C770" t="inlineStr">
        <is>
          <t xml:space="preserve">CONCLUIDO	</t>
        </is>
      </c>
      <c r="D770" t="n">
        <v>8.3081</v>
      </c>
      <c r="E770" t="n">
        <v>12.04</v>
      </c>
      <c r="F770" t="n">
        <v>8.880000000000001</v>
      </c>
      <c r="G770" t="n">
        <v>88.8</v>
      </c>
      <c r="H770" t="n">
        <v>1.28</v>
      </c>
      <c r="I770" t="n">
        <v>6</v>
      </c>
      <c r="J770" t="n">
        <v>305.23</v>
      </c>
      <c r="K770" t="n">
        <v>59.89</v>
      </c>
      <c r="L770" t="n">
        <v>22</v>
      </c>
      <c r="M770" t="n">
        <v>4</v>
      </c>
      <c r="N770" t="n">
        <v>88.34999999999999</v>
      </c>
      <c r="O770" t="n">
        <v>37879.74</v>
      </c>
      <c r="P770" t="n">
        <v>125.62</v>
      </c>
      <c r="Q770" t="n">
        <v>446.29</v>
      </c>
      <c r="R770" t="n">
        <v>35.92</v>
      </c>
      <c r="S770" t="n">
        <v>28.73</v>
      </c>
      <c r="T770" t="n">
        <v>2933.45</v>
      </c>
      <c r="U770" t="n">
        <v>0.8</v>
      </c>
      <c r="V770" t="n">
        <v>0.92</v>
      </c>
      <c r="W770" t="n">
        <v>0.09</v>
      </c>
      <c r="X770" t="n">
        <v>0.16</v>
      </c>
      <c r="Y770" t="n">
        <v>1</v>
      </c>
      <c r="Z770" t="n">
        <v>10</v>
      </c>
    </row>
    <row r="771">
      <c r="A771" t="n">
        <v>85</v>
      </c>
      <c r="B771" t="n">
        <v>135</v>
      </c>
      <c r="C771" t="inlineStr">
        <is>
          <t xml:space="preserve">CONCLUIDO	</t>
        </is>
      </c>
      <c r="D771" t="n">
        <v>8.3729</v>
      </c>
      <c r="E771" t="n">
        <v>11.94</v>
      </c>
      <c r="F771" t="n">
        <v>8.84</v>
      </c>
      <c r="G771" t="n">
        <v>106.05</v>
      </c>
      <c r="H771" t="n">
        <v>1.3</v>
      </c>
      <c r="I771" t="n">
        <v>5</v>
      </c>
      <c r="J771" t="n">
        <v>305.77</v>
      </c>
      <c r="K771" t="n">
        <v>59.89</v>
      </c>
      <c r="L771" t="n">
        <v>22.25</v>
      </c>
      <c r="M771" t="n">
        <v>3</v>
      </c>
      <c r="N771" t="n">
        <v>88.63</v>
      </c>
      <c r="O771" t="n">
        <v>37945.85</v>
      </c>
      <c r="P771" t="n">
        <v>124.12</v>
      </c>
      <c r="Q771" t="n">
        <v>446.28</v>
      </c>
      <c r="R771" t="n">
        <v>34.4</v>
      </c>
      <c r="S771" t="n">
        <v>28.73</v>
      </c>
      <c r="T771" t="n">
        <v>2180.72</v>
      </c>
      <c r="U771" t="n">
        <v>0.84</v>
      </c>
      <c r="V771" t="n">
        <v>0.92</v>
      </c>
      <c r="W771" t="n">
        <v>0.09</v>
      </c>
      <c r="X771" t="n">
        <v>0.12</v>
      </c>
      <c r="Y771" t="n">
        <v>1</v>
      </c>
      <c r="Z771" t="n">
        <v>10</v>
      </c>
    </row>
    <row r="772">
      <c r="A772" t="n">
        <v>86</v>
      </c>
      <c r="B772" t="n">
        <v>135</v>
      </c>
      <c r="C772" t="inlineStr">
        <is>
          <t xml:space="preserve">CONCLUIDO	</t>
        </is>
      </c>
      <c r="D772" t="n">
        <v>8.3805</v>
      </c>
      <c r="E772" t="n">
        <v>11.93</v>
      </c>
      <c r="F772" t="n">
        <v>8.83</v>
      </c>
      <c r="G772" t="n">
        <v>105.92</v>
      </c>
      <c r="H772" t="n">
        <v>1.31</v>
      </c>
      <c r="I772" t="n">
        <v>5</v>
      </c>
      <c r="J772" t="n">
        <v>306.31</v>
      </c>
      <c r="K772" t="n">
        <v>59.89</v>
      </c>
      <c r="L772" t="n">
        <v>22.5</v>
      </c>
      <c r="M772" t="n">
        <v>3</v>
      </c>
      <c r="N772" t="n">
        <v>88.92</v>
      </c>
      <c r="O772" t="n">
        <v>38012.07</v>
      </c>
      <c r="P772" t="n">
        <v>124.11</v>
      </c>
      <c r="Q772" t="n">
        <v>446.27</v>
      </c>
      <c r="R772" t="n">
        <v>34.07</v>
      </c>
      <c r="S772" t="n">
        <v>28.73</v>
      </c>
      <c r="T772" t="n">
        <v>2015.34</v>
      </c>
      <c r="U772" t="n">
        <v>0.84</v>
      </c>
      <c r="V772" t="n">
        <v>0.92</v>
      </c>
      <c r="W772" t="n">
        <v>0.09</v>
      </c>
      <c r="X772" t="n">
        <v>0.11</v>
      </c>
      <c r="Y772" t="n">
        <v>1</v>
      </c>
      <c r="Z772" t="n">
        <v>10</v>
      </c>
    </row>
    <row r="773">
      <c r="A773" t="n">
        <v>87</v>
      </c>
      <c r="B773" t="n">
        <v>135</v>
      </c>
      <c r="C773" t="inlineStr">
        <is>
          <t xml:space="preserve">CONCLUIDO	</t>
        </is>
      </c>
      <c r="D773" t="n">
        <v>8.3756</v>
      </c>
      <c r="E773" t="n">
        <v>11.94</v>
      </c>
      <c r="F773" t="n">
        <v>8.83</v>
      </c>
      <c r="G773" t="n">
        <v>106</v>
      </c>
      <c r="H773" t="n">
        <v>1.32</v>
      </c>
      <c r="I773" t="n">
        <v>5</v>
      </c>
      <c r="J773" t="n">
        <v>306.84</v>
      </c>
      <c r="K773" t="n">
        <v>59.89</v>
      </c>
      <c r="L773" t="n">
        <v>22.75</v>
      </c>
      <c r="M773" t="n">
        <v>3</v>
      </c>
      <c r="N773" t="n">
        <v>89.20999999999999</v>
      </c>
      <c r="O773" t="n">
        <v>38078.42</v>
      </c>
      <c r="P773" t="n">
        <v>124.32</v>
      </c>
      <c r="Q773" t="n">
        <v>446.27</v>
      </c>
      <c r="R773" t="n">
        <v>34.33</v>
      </c>
      <c r="S773" t="n">
        <v>28.73</v>
      </c>
      <c r="T773" t="n">
        <v>2142.71</v>
      </c>
      <c r="U773" t="n">
        <v>0.84</v>
      </c>
      <c r="V773" t="n">
        <v>0.92</v>
      </c>
      <c r="W773" t="n">
        <v>0.09</v>
      </c>
      <c r="X773" t="n">
        <v>0.11</v>
      </c>
      <c r="Y773" t="n">
        <v>1</v>
      </c>
      <c r="Z773" t="n">
        <v>10</v>
      </c>
    </row>
    <row r="774">
      <c r="A774" t="n">
        <v>88</v>
      </c>
      <c r="B774" t="n">
        <v>135</v>
      </c>
      <c r="C774" t="inlineStr">
        <is>
          <t xml:space="preserve">CONCLUIDO	</t>
        </is>
      </c>
      <c r="D774" t="n">
        <v>8.376799999999999</v>
      </c>
      <c r="E774" t="n">
        <v>11.94</v>
      </c>
      <c r="F774" t="n">
        <v>8.83</v>
      </c>
      <c r="G774" t="n">
        <v>105.98</v>
      </c>
      <c r="H774" t="n">
        <v>1.33</v>
      </c>
      <c r="I774" t="n">
        <v>5</v>
      </c>
      <c r="J774" t="n">
        <v>307.38</v>
      </c>
      <c r="K774" t="n">
        <v>59.89</v>
      </c>
      <c r="L774" t="n">
        <v>23</v>
      </c>
      <c r="M774" t="n">
        <v>3</v>
      </c>
      <c r="N774" t="n">
        <v>89.5</v>
      </c>
      <c r="O774" t="n">
        <v>38144.9</v>
      </c>
      <c r="P774" t="n">
        <v>124.06</v>
      </c>
      <c r="Q774" t="n">
        <v>446.27</v>
      </c>
      <c r="R774" t="n">
        <v>34.21</v>
      </c>
      <c r="S774" t="n">
        <v>28.73</v>
      </c>
      <c r="T774" t="n">
        <v>2087.27</v>
      </c>
      <c r="U774" t="n">
        <v>0.84</v>
      </c>
      <c r="V774" t="n">
        <v>0.92</v>
      </c>
      <c r="W774" t="n">
        <v>0.09</v>
      </c>
      <c r="X774" t="n">
        <v>0.11</v>
      </c>
      <c r="Y774" t="n">
        <v>1</v>
      </c>
      <c r="Z774" t="n">
        <v>10</v>
      </c>
    </row>
    <row r="775">
      <c r="A775" t="n">
        <v>89</v>
      </c>
      <c r="B775" t="n">
        <v>135</v>
      </c>
      <c r="C775" t="inlineStr">
        <is>
          <t xml:space="preserve">CONCLUIDO	</t>
        </is>
      </c>
      <c r="D775" t="n">
        <v>8.382999999999999</v>
      </c>
      <c r="E775" t="n">
        <v>11.93</v>
      </c>
      <c r="F775" t="n">
        <v>8.82</v>
      </c>
      <c r="G775" t="n">
        <v>105.88</v>
      </c>
      <c r="H775" t="n">
        <v>1.35</v>
      </c>
      <c r="I775" t="n">
        <v>5</v>
      </c>
      <c r="J775" t="n">
        <v>307.92</v>
      </c>
      <c r="K775" t="n">
        <v>59.89</v>
      </c>
      <c r="L775" t="n">
        <v>23.25</v>
      </c>
      <c r="M775" t="n">
        <v>3</v>
      </c>
      <c r="N775" t="n">
        <v>89.79000000000001</v>
      </c>
      <c r="O775" t="n">
        <v>38211.5</v>
      </c>
      <c r="P775" t="n">
        <v>124.25</v>
      </c>
      <c r="Q775" t="n">
        <v>446.27</v>
      </c>
      <c r="R775" t="n">
        <v>33.9</v>
      </c>
      <c r="S775" t="n">
        <v>28.73</v>
      </c>
      <c r="T775" t="n">
        <v>1930.59</v>
      </c>
      <c r="U775" t="n">
        <v>0.85</v>
      </c>
      <c r="V775" t="n">
        <v>0.92</v>
      </c>
      <c r="W775" t="n">
        <v>0.09</v>
      </c>
      <c r="X775" t="n">
        <v>0.1</v>
      </c>
      <c r="Y775" t="n">
        <v>1</v>
      </c>
      <c r="Z775" t="n">
        <v>10</v>
      </c>
    </row>
    <row r="776">
      <c r="A776" t="n">
        <v>90</v>
      </c>
      <c r="B776" t="n">
        <v>135</v>
      </c>
      <c r="C776" t="inlineStr">
        <is>
          <t xml:space="preserve">CONCLUIDO	</t>
        </is>
      </c>
      <c r="D776" t="n">
        <v>8.382</v>
      </c>
      <c r="E776" t="n">
        <v>11.93</v>
      </c>
      <c r="F776" t="n">
        <v>8.82</v>
      </c>
      <c r="G776" t="n">
        <v>105.89</v>
      </c>
      <c r="H776" t="n">
        <v>1.36</v>
      </c>
      <c r="I776" t="n">
        <v>5</v>
      </c>
      <c r="J776" t="n">
        <v>308.46</v>
      </c>
      <c r="K776" t="n">
        <v>59.89</v>
      </c>
      <c r="L776" t="n">
        <v>23.5</v>
      </c>
      <c r="M776" t="n">
        <v>3</v>
      </c>
      <c r="N776" t="n">
        <v>90.08</v>
      </c>
      <c r="O776" t="n">
        <v>38278.23</v>
      </c>
      <c r="P776" t="n">
        <v>124.66</v>
      </c>
      <c r="Q776" t="n">
        <v>446.27</v>
      </c>
      <c r="R776" t="n">
        <v>34.04</v>
      </c>
      <c r="S776" t="n">
        <v>28.73</v>
      </c>
      <c r="T776" t="n">
        <v>1999.09</v>
      </c>
      <c r="U776" t="n">
        <v>0.84</v>
      </c>
      <c r="V776" t="n">
        <v>0.92</v>
      </c>
      <c r="W776" t="n">
        <v>0.09</v>
      </c>
      <c r="X776" t="n">
        <v>0.1</v>
      </c>
      <c r="Y776" t="n">
        <v>1</v>
      </c>
      <c r="Z776" t="n">
        <v>10</v>
      </c>
    </row>
    <row r="777">
      <c r="A777" t="n">
        <v>91</v>
      </c>
      <c r="B777" t="n">
        <v>135</v>
      </c>
      <c r="C777" t="inlineStr">
        <is>
          <t xml:space="preserve">CONCLUIDO	</t>
        </is>
      </c>
      <c r="D777" t="n">
        <v>8.3797</v>
      </c>
      <c r="E777" t="n">
        <v>11.93</v>
      </c>
      <c r="F777" t="n">
        <v>8.83</v>
      </c>
      <c r="G777" t="n">
        <v>105.93</v>
      </c>
      <c r="H777" t="n">
        <v>1.37</v>
      </c>
      <c r="I777" t="n">
        <v>5</v>
      </c>
      <c r="J777" t="n">
        <v>309.01</v>
      </c>
      <c r="K777" t="n">
        <v>59.89</v>
      </c>
      <c r="L777" t="n">
        <v>23.75</v>
      </c>
      <c r="M777" t="n">
        <v>3</v>
      </c>
      <c r="N777" t="n">
        <v>90.37</v>
      </c>
      <c r="O777" t="n">
        <v>38345.09</v>
      </c>
      <c r="P777" t="n">
        <v>124.75</v>
      </c>
      <c r="Q777" t="n">
        <v>446.27</v>
      </c>
      <c r="R777" t="n">
        <v>34.04</v>
      </c>
      <c r="S777" t="n">
        <v>28.73</v>
      </c>
      <c r="T777" t="n">
        <v>2000.92</v>
      </c>
      <c r="U777" t="n">
        <v>0.84</v>
      </c>
      <c r="V777" t="n">
        <v>0.92</v>
      </c>
      <c r="W777" t="n">
        <v>0.09</v>
      </c>
      <c r="X777" t="n">
        <v>0.11</v>
      </c>
      <c r="Y777" t="n">
        <v>1</v>
      </c>
      <c r="Z777" t="n">
        <v>10</v>
      </c>
    </row>
    <row r="778">
      <c r="A778" t="n">
        <v>92</v>
      </c>
      <c r="B778" t="n">
        <v>135</v>
      </c>
      <c r="C778" t="inlineStr">
        <is>
          <t xml:space="preserve">CONCLUIDO	</t>
        </is>
      </c>
      <c r="D778" t="n">
        <v>8.3873</v>
      </c>
      <c r="E778" t="n">
        <v>11.92</v>
      </c>
      <c r="F778" t="n">
        <v>8.82</v>
      </c>
      <c r="G778" t="n">
        <v>105.8</v>
      </c>
      <c r="H778" t="n">
        <v>1.38</v>
      </c>
      <c r="I778" t="n">
        <v>5</v>
      </c>
      <c r="J778" t="n">
        <v>309.55</v>
      </c>
      <c r="K778" t="n">
        <v>59.89</v>
      </c>
      <c r="L778" t="n">
        <v>24</v>
      </c>
      <c r="M778" t="n">
        <v>3</v>
      </c>
      <c r="N778" t="n">
        <v>90.66</v>
      </c>
      <c r="O778" t="n">
        <v>38412.07</v>
      </c>
      <c r="P778" t="n">
        <v>124.67</v>
      </c>
      <c r="Q778" t="n">
        <v>446.28</v>
      </c>
      <c r="R778" t="n">
        <v>33.63</v>
      </c>
      <c r="S778" t="n">
        <v>28.73</v>
      </c>
      <c r="T778" t="n">
        <v>1796.27</v>
      </c>
      <c r="U778" t="n">
        <v>0.85</v>
      </c>
      <c r="V778" t="n">
        <v>0.92</v>
      </c>
      <c r="W778" t="n">
        <v>0.09</v>
      </c>
      <c r="X778" t="n">
        <v>0.1</v>
      </c>
      <c r="Y778" t="n">
        <v>1</v>
      </c>
      <c r="Z778" t="n">
        <v>10</v>
      </c>
    </row>
    <row r="779">
      <c r="A779" t="n">
        <v>93</v>
      </c>
      <c r="B779" t="n">
        <v>135</v>
      </c>
      <c r="C779" t="inlineStr">
        <is>
          <t xml:space="preserve">CONCLUIDO	</t>
        </is>
      </c>
      <c r="D779" t="n">
        <v>8.3957</v>
      </c>
      <c r="E779" t="n">
        <v>11.91</v>
      </c>
      <c r="F779" t="n">
        <v>8.800000000000001</v>
      </c>
      <c r="G779" t="n">
        <v>105.66</v>
      </c>
      <c r="H779" t="n">
        <v>1.39</v>
      </c>
      <c r="I779" t="n">
        <v>5</v>
      </c>
      <c r="J779" t="n">
        <v>310.09</v>
      </c>
      <c r="K779" t="n">
        <v>59.89</v>
      </c>
      <c r="L779" t="n">
        <v>24.25</v>
      </c>
      <c r="M779" t="n">
        <v>3</v>
      </c>
      <c r="N779" t="n">
        <v>90.95999999999999</v>
      </c>
      <c r="O779" t="n">
        <v>38479.19</v>
      </c>
      <c r="P779" t="n">
        <v>124.4</v>
      </c>
      <c r="Q779" t="n">
        <v>446.27</v>
      </c>
      <c r="R779" t="n">
        <v>33.31</v>
      </c>
      <c r="S779" t="n">
        <v>28.73</v>
      </c>
      <c r="T779" t="n">
        <v>1633.11</v>
      </c>
      <c r="U779" t="n">
        <v>0.86</v>
      </c>
      <c r="V779" t="n">
        <v>0.93</v>
      </c>
      <c r="W779" t="n">
        <v>0.09</v>
      </c>
      <c r="X779" t="n">
        <v>0.08</v>
      </c>
      <c r="Y779" t="n">
        <v>1</v>
      </c>
      <c r="Z779" t="n">
        <v>10</v>
      </c>
    </row>
    <row r="780">
      <c r="A780" t="n">
        <v>94</v>
      </c>
      <c r="B780" t="n">
        <v>135</v>
      </c>
      <c r="C780" t="inlineStr">
        <is>
          <t xml:space="preserve">CONCLUIDO	</t>
        </is>
      </c>
      <c r="D780" t="n">
        <v>8.391400000000001</v>
      </c>
      <c r="E780" t="n">
        <v>11.92</v>
      </c>
      <c r="F780" t="n">
        <v>8.81</v>
      </c>
      <c r="G780" t="n">
        <v>105.73</v>
      </c>
      <c r="H780" t="n">
        <v>1.41</v>
      </c>
      <c r="I780" t="n">
        <v>5</v>
      </c>
      <c r="J780" t="n">
        <v>310.64</v>
      </c>
      <c r="K780" t="n">
        <v>59.89</v>
      </c>
      <c r="L780" t="n">
        <v>24.5</v>
      </c>
      <c r="M780" t="n">
        <v>3</v>
      </c>
      <c r="N780" t="n">
        <v>91.25</v>
      </c>
      <c r="O780" t="n">
        <v>38546.43</v>
      </c>
      <c r="P780" t="n">
        <v>124.69</v>
      </c>
      <c r="Q780" t="n">
        <v>446.27</v>
      </c>
      <c r="R780" t="n">
        <v>33.59</v>
      </c>
      <c r="S780" t="n">
        <v>28.73</v>
      </c>
      <c r="T780" t="n">
        <v>1774.01</v>
      </c>
      <c r="U780" t="n">
        <v>0.86</v>
      </c>
      <c r="V780" t="n">
        <v>0.92</v>
      </c>
      <c r="W780" t="n">
        <v>0.09</v>
      </c>
      <c r="X780" t="n">
        <v>0.09</v>
      </c>
      <c r="Y780" t="n">
        <v>1</v>
      </c>
      <c r="Z780" t="n">
        <v>10</v>
      </c>
    </row>
    <row r="781">
      <c r="A781" t="n">
        <v>95</v>
      </c>
      <c r="B781" t="n">
        <v>135</v>
      </c>
      <c r="C781" t="inlineStr">
        <is>
          <t xml:space="preserve">CONCLUIDO	</t>
        </is>
      </c>
      <c r="D781" t="n">
        <v>8.377000000000001</v>
      </c>
      <c r="E781" t="n">
        <v>11.94</v>
      </c>
      <c r="F781" t="n">
        <v>8.83</v>
      </c>
      <c r="G781" t="n">
        <v>105.98</v>
      </c>
      <c r="H781" t="n">
        <v>1.42</v>
      </c>
      <c r="I781" t="n">
        <v>5</v>
      </c>
      <c r="J781" t="n">
        <v>311.19</v>
      </c>
      <c r="K781" t="n">
        <v>59.89</v>
      </c>
      <c r="L781" t="n">
        <v>24.75</v>
      </c>
      <c r="M781" t="n">
        <v>3</v>
      </c>
      <c r="N781" t="n">
        <v>91.55</v>
      </c>
      <c r="O781" t="n">
        <v>38613.8</v>
      </c>
      <c r="P781" t="n">
        <v>124.82</v>
      </c>
      <c r="Q781" t="n">
        <v>446.27</v>
      </c>
      <c r="R781" t="n">
        <v>34.3</v>
      </c>
      <c r="S781" t="n">
        <v>28.73</v>
      </c>
      <c r="T781" t="n">
        <v>2132.38</v>
      </c>
      <c r="U781" t="n">
        <v>0.84</v>
      </c>
      <c r="V781" t="n">
        <v>0.92</v>
      </c>
      <c r="W781" t="n">
        <v>0.09</v>
      </c>
      <c r="X781" t="n">
        <v>0.11</v>
      </c>
      <c r="Y781" t="n">
        <v>1</v>
      </c>
      <c r="Z781" t="n">
        <v>10</v>
      </c>
    </row>
    <row r="782">
      <c r="A782" t="n">
        <v>96</v>
      </c>
      <c r="B782" t="n">
        <v>135</v>
      </c>
      <c r="C782" t="inlineStr">
        <is>
          <t xml:space="preserve">CONCLUIDO	</t>
        </is>
      </c>
      <c r="D782" t="n">
        <v>8.3622</v>
      </c>
      <c r="E782" t="n">
        <v>11.96</v>
      </c>
      <c r="F782" t="n">
        <v>8.85</v>
      </c>
      <c r="G782" t="n">
        <v>106.23</v>
      </c>
      <c r="H782" t="n">
        <v>1.43</v>
      </c>
      <c r="I782" t="n">
        <v>5</v>
      </c>
      <c r="J782" t="n">
        <v>311.73</v>
      </c>
      <c r="K782" t="n">
        <v>59.89</v>
      </c>
      <c r="L782" t="n">
        <v>25</v>
      </c>
      <c r="M782" t="n">
        <v>3</v>
      </c>
      <c r="N782" t="n">
        <v>91.84999999999999</v>
      </c>
      <c r="O782" t="n">
        <v>38681.31</v>
      </c>
      <c r="P782" t="n">
        <v>125.32</v>
      </c>
      <c r="Q782" t="n">
        <v>446.27</v>
      </c>
      <c r="R782" t="n">
        <v>35.03</v>
      </c>
      <c r="S782" t="n">
        <v>28.73</v>
      </c>
      <c r="T782" t="n">
        <v>2493.55</v>
      </c>
      <c r="U782" t="n">
        <v>0.82</v>
      </c>
      <c r="V782" t="n">
        <v>0.92</v>
      </c>
      <c r="W782" t="n">
        <v>0.09</v>
      </c>
      <c r="X782" t="n">
        <v>0.13</v>
      </c>
      <c r="Y782" t="n">
        <v>1</v>
      </c>
      <c r="Z782" t="n">
        <v>10</v>
      </c>
    </row>
    <row r="783">
      <c r="A783" t="n">
        <v>97</v>
      </c>
      <c r="B783" t="n">
        <v>135</v>
      </c>
      <c r="C783" t="inlineStr">
        <is>
          <t xml:space="preserve">CONCLUIDO	</t>
        </is>
      </c>
      <c r="D783" t="n">
        <v>8.3696</v>
      </c>
      <c r="E783" t="n">
        <v>11.95</v>
      </c>
      <c r="F783" t="n">
        <v>8.84</v>
      </c>
      <c r="G783" t="n">
        <v>106.11</v>
      </c>
      <c r="H783" t="n">
        <v>1.44</v>
      </c>
      <c r="I783" t="n">
        <v>5</v>
      </c>
      <c r="J783" t="n">
        <v>312.28</v>
      </c>
      <c r="K783" t="n">
        <v>59.89</v>
      </c>
      <c r="L783" t="n">
        <v>25.25</v>
      </c>
      <c r="M783" t="n">
        <v>2</v>
      </c>
      <c r="N783" t="n">
        <v>92.15000000000001</v>
      </c>
      <c r="O783" t="n">
        <v>38749.07</v>
      </c>
      <c r="P783" t="n">
        <v>124.69</v>
      </c>
      <c r="Q783" t="n">
        <v>446.27</v>
      </c>
      <c r="R783" t="n">
        <v>34.57</v>
      </c>
      <c r="S783" t="n">
        <v>28.73</v>
      </c>
      <c r="T783" t="n">
        <v>2265.07</v>
      </c>
      <c r="U783" t="n">
        <v>0.83</v>
      </c>
      <c r="V783" t="n">
        <v>0.92</v>
      </c>
      <c r="W783" t="n">
        <v>0.09</v>
      </c>
      <c r="X783" t="n">
        <v>0.12</v>
      </c>
      <c r="Y783" t="n">
        <v>1</v>
      </c>
      <c r="Z783" t="n">
        <v>10</v>
      </c>
    </row>
    <row r="784">
      <c r="A784" t="n">
        <v>98</v>
      </c>
      <c r="B784" t="n">
        <v>135</v>
      </c>
      <c r="C784" t="inlineStr">
        <is>
          <t xml:space="preserve">CONCLUIDO	</t>
        </is>
      </c>
      <c r="D784" t="n">
        <v>8.3748</v>
      </c>
      <c r="E784" t="n">
        <v>11.94</v>
      </c>
      <c r="F784" t="n">
        <v>8.83</v>
      </c>
      <c r="G784" t="n">
        <v>106.02</v>
      </c>
      <c r="H784" t="n">
        <v>1.45</v>
      </c>
      <c r="I784" t="n">
        <v>5</v>
      </c>
      <c r="J784" t="n">
        <v>312.83</v>
      </c>
      <c r="K784" t="n">
        <v>59.89</v>
      </c>
      <c r="L784" t="n">
        <v>25.5</v>
      </c>
      <c r="M784" t="n">
        <v>2</v>
      </c>
      <c r="N784" t="n">
        <v>92.44</v>
      </c>
      <c r="O784" t="n">
        <v>38816.85</v>
      </c>
      <c r="P784" t="n">
        <v>124.22</v>
      </c>
      <c r="Q784" t="n">
        <v>446.27</v>
      </c>
      <c r="R784" t="n">
        <v>34.32</v>
      </c>
      <c r="S784" t="n">
        <v>28.73</v>
      </c>
      <c r="T784" t="n">
        <v>2139.81</v>
      </c>
      <c r="U784" t="n">
        <v>0.84</v>
      </c>
      <c r="V784" t="n">
        <v>0.92</v>
      </c>
      <c r="W784" t="n">
        <v>0.09</v>
      </c>
      <c r="X784" t="n">
        <v>0.11</v>
      </c>
      <c r="Y784" t="n">
        <v>1</v>
      </c>
      <c r="Z784" t="n">
        <v>10</v>
      </c>
    </row>
    <row r="785">
      <c r="A785" t="n">
        <v>99</v>
      </c>
      <c r="B785" t="n">
        <v>135</v>
      </c>
      <c r="C785" t="inlineStr">
        <is>
          <t xml:space="preserve">CONCLUIDO	</t>
        </is>
      </c>
      <c r="D785" t="n">
        <v>8.3742</v>
      </c>
      <c r="E785" t="n">
        <v>11.94</v>
      </c>
      <c r="F785" t="n">
        <v>8.84</v>
      </c>
      <c r="G785" t="n">
        <v>106.03</v>
      </c>
      <c r="H785" t="n">
        <v>1.46</v>
      </c>
      <c r="I785" t="n">
        <v>5</v>
      </c>
      <c r="J785" t="n">
        <v>313.38</v>
      </c>
      <c r="K785" t="n">
        <v>59.89</v>
      </c>
      <c r="L785" t="n">
        <v>25.75</v>
      </c>
      <c r="M785" t="n">
        <v>1</v>
      </c>
      <c r="N785" t="n">
        <v>92.75</v>
      </c>
      <c r="O785" t="n">
        <v>38884.75</v>
      </c>
      <c r="P785" t="n">
        <v>124.02</v>
      </c>
      <c r="Q785" t="n">
        <v>446.27</v>
      </c>
      <c r="R785" t="n">
        <v>34.32</v>
      </c>
      <c r="S785" t="n">
        <v>28.73</v>
      </c>
      <c r="T785" t="n">
        <v>2139.04</v>
      </c>
      <c r="U785" t="n">
        <v>0.84</v>
      </c>
      <c r="V785" t="n">
        <v>0.92</v>
      </c>
      <c r="W785" t="n">
        <v>0.09</v>
      </c>
      <c r="X785" t="n">
        <v>0.12</v>
      </c>
      <c r="Y785" t="n">
        <v>1</v>
      </c>
      <c r="Z785" t="n">
        <v>10</v>
      </c>
    </row>
    <row r="786">
      <c r="A786" t="n">
        <v>100</v>
      </c>
      <c r="B786" t="n">
        <v>135</v>
      </c>
      <c r="C786" t="inlineStr">
        <is>
          <t xml:space="preserve">CONCLUIDO	</t>
        </is>
      </c>
      <c r="D786" t="n">
        <v>8.3742</v>
      </c>
      <c r="E786" t="n">
        <v>11.94</v>
      </c>
      <c r="F786" t="n">
        <v>8.84</v>
      </c>
      <c r="G786" t="n">
        <v>106.03</v>
      </c>
      <c r="H786" t="n">
        <v>1.48</v>
      </c>
      <c r="I786" t="n">
        <v>5</v>
      </c>
      <c r="J786" t="n">
        <v>313.93</v>
      </c>
      <c r="K786" t="n">
        <v>59.89</v>
      </c>
      <c r="L786" t="n">
        <v>26</v>
      </c>
      <c r="M786" t="n">
        <v>1</v>
      </c>
      <c r="N786" t="n">
        <v>93.05</v>
      </c>
      <c r="O786" t="n">
        <v>38952.8</v>
      </c>
      <c r="P786" t="n">
        <v>124.02</v>
      </c>
      <c r="Q786" t="n">
        <v>446.27</v>
      </c>
      <c r="R786" t="n">
        <v>34.31</v>
      </c>
      <c r="S786" t="n">
        <v>28.73</v>
      </c>
      <c r="T786" t="n">
        <v>2136.41</v>
      </c>
      <c r="U786" t="n">
        <v>0.84</v>
      </c>
      <c r="V786" t="n">
        <v>0.92</v>
      </c>
      <c r="W786" t="n">
        <v>0.09</v>
      </c>
      <c r="X786" t="n">
        <v>0.12</v>
      </c>
      <c r="Y786" t="n">
        <v>1</v>
      </c>
      <c r="Z786" t="n">
        <v>10</v>
      </c>
    </row>
    <row r="787">
      <c r="A787" t="n">
        <v>101</v>
      </c>
      <c r="B787" t="n">
        <v>135</v>
      </c>
      <c r="C787" t="inlineStr">
        <is>
          <t xml:space="preserve">CONCLUIDO	</t>
        </is>
      </c>
      <c r="D787" t="n">
        <v>8.3711</v>
      </c>
      <c r="E787" t="n">
        <v>11.95</v>
      </c>
      <c r="F787" t="n">
        <v>8.84</v>
      </c>
      <c r="G787" t="n">
        <v>106.08</v>
      </c>
      <c r="H787" t="n">
        <v>1.49</v>
      </c>
      <c r="I787" t="n">
        <v>5</v>
      </c>
      <c r="J787" t="n">
        <v>314.49</v>
      </c>
      <c r="K787" t="n">
        <v>59.89</v>
      </c>
      <c r="L787" t="n">
        <v>26.25</v>
      </c>
      <c r="M787" t="n">
        <v>1</v>
      </c>
      <c r="N787" t="n">
        <v>93.34999999999999</v>
      </c>
      <c r="O787" t="n">
        <v>39020.97</v>
      </c>
      <c r="P787" t="n">
        <v>124.08</v>
      </c>
      <c r="Q787" t="n">
        <v>446.33</v>
      </c>
      <c r="R787" t="n">
        <v>34.51</v>
      </c>
      <c r="S787" t="n">
        <v>28.73</v>
      </c>
      <c r="T787" t="n">
        <v>2235.2</v>
      </c>
      <c r="U787" t="n">
        <v>0.83</v>
      </c>
      <c r="V787" t="n">
        <v>0.92</v>
      </c>
      <c r="W787" t="n">
        <v>0.09</v>
      </c>
      <c r="X787" t="n">
        <v>0.12</v>
      </c>
      <c r="Y787" t="n">
        <v>1</v>
      </c>
      <c r="Z787" t="n">
        <v>10</v>
      </c>
    </row>
    <row r="788">
      <c r="A788" t="n">
        <v>102</v>
      </c>
      <c r="B788" t="n">
        <v>135</v>
      </c>
      <c r="C788" t="inlineStr">
        <is>
          <t xml:space="preserve">CONCLUIDO	</t>
        </is>
      </c>
      <c r="D788" t="n">
        <v>8.371499999999999</v>
      </c>
      <c r="E788" t="n">
        <v>11.95</v>
      </c>
      <c r="F788" t="n">
        <v>8.84</v>
      </c>
      <c r="G788" t="n">
        <v>106.07</v>
      </c>
      <c r="H788" t="n">
        <v>1.5</v>
      </c>
      <c r="I788" t="n">
        <v>5</v>
      </c>
      <c r="J788" t="n">
        <v>315.04</v>
      </c>
      <c r="K788" t="n">
        <v>59.89</v>
      </c>
      <c r="L788" t="n">
        <v>26.5</v>
      </c>
      <c r="M788" t="n">
        <v>1</v>
      </c>
      <c r="N788" t="n">
        <v>93.65000000000001</v>
      </c>
      <c r="O788" t="n">
        <v>39089.29</v>
      </c>
      <c r="P788" t="n">
        <v>123.96</v>
      </c>
      <c r="Q788" t="n">
        <v>446.27</v>
      </c>
      <c r="R788" t="n">
        <v>34.45</v>
      </c>
      <c r="S788" t="n">
        <v>28.73</v>
      </c>
      <c r="T788" t="n">
        <v>2205.09</v>
      </c>
      <c r="U788" t="n">
        <v>0.83</v>
      </c>
      <c r="V788" t="n">
        <v>0.92</v>
      </c>
      <c r="W788" t="n">
        <v>0.09</v>
      </c>
      <c r="X788" t="n">
        <v>0.12</v>
      </c>
      <c r="Y788" t="n">
        <v>1</v>
      </c>
      <c r="Z788" t="n">
        <v>10</v>
      </c>
    </row>
    <row r="789">
      <c r="A789" t="n">
        <v>103</v>
      </c>
      <c r="B789" t="n">
        <v>135</v>
      </c>
      <c r="C789" t="inlineStr">
        <is>
          <t xml:space="preserve">CONCLUIDO	</t>
        </is>
      </c>
      <c r="D789" t="n">
        <v>8.3713</v>
      </c>
      <c r="E789" t="n">
        <v>11.95</v>
      </c>
      <c r="F789" t="n">
        <v>8.84</v>
      </c>
      <c r="G789" t="n">
        <v>106.08</v>
      </c>
      <c r="H789" t="n">
        <v>1.51</v>
      </c>
      <c r="I789" t="n">
        <v>5</v>
      </c>
      <c r="J789" t="n">
        <v>315.6</v>
      </c>
      <c r="K789" t="n">
        <v>59.89</v>
      </c>
      <c r="L789" t="n">
        <v>26.75</v>
      </c>
      <c r="M789" t="n">
        <v>0</v>
      </c>
      <c r="N789" t="n">
        <v>93.95999999999999</v>
      </c>
      <c r="O789" t="n">
        <v>39157.74</v>
      </c>
      <c r="P789" t="n">
        <v>124.09</v>
      </c>
      <c r="Q789" t="n">
        <v>446.27</v>
      </c>
      <c r="R789" t="n">
        <v>34.43</v>
      </c>
      <c r="S789" t="n">
        <v>28.73</v>
      </c>
      <c r="T789" t="n">
        <v>2194.89</v>
      </c>
      <c r="U789" t="n">
        <v>0.83</v>
      </c>
      <c r="V789" t="n">
        <v>0.92</v>
      </c>
      <c r="W789" t="n">
        <v>0.09</v>
      </c>
      <c r="X789" t="n">
        <v>0.12</v>
      </c>
      <c r="Y789" t="n">
        <v>1</v>
      </c>
      <c r="Z789" t="n">
        <v>10</v>
      </c>
    </row>
    <row r="790">
      <c r="A790" t="n">
        <v>0</v>
      </c>
      <c r="B790" t="n">
        <v>80</v>
      </c>
      <c r="C790" t="inlineStr">
        <is>
          <t xml:space="preserve">CONCLUIDO	</t>
        </is>
      </c>
      <c r="D790" t="n">
        <v>5.7343</v>
      </c>
      <c r="E790" t="n">
        <v>17.44</v>
      </c>
      <c r="F790" t="n">
        <v>11.76</v>
      </c>
      <c r="G790" t="n">
        <v>6.79</v>
      </c>
      <c r="H790" t="n">
        <v>0.11</v>
      </c>
      <c r="I790" t="n">
        <v>104</v>
      </c>
      <c r="J790" t="n">
        <v>159.12</v>
      </c>
      <c r="K790" t="n">
        <v>50.28</v>
      </c>
      <c r="L790" t="n">
        <v>1</v>
      </c>
      <c r="M790" t="n">
        <v>102</v>
      </c>
      <c r="N790" t="n">
        <v>27.84</v>
      </c>
      <c r="O790" t="n">
        <v>19859.16</v>
      </c>
      <c r="P790" t="n">
        <v>142.28</v>
      </c>
      <c r="Q790" t="n">
        <v>446.54</v>
      </c>
      <c r="R790" t="n">
        <v>130.02</v>
      </c>
      <c r="S790" t="n">
        <v>28.73</v>
      </c>
      <c r="T790" t="n">
        <v>49497.36</v>
      </c>
      <c r="U790" t="n">
        <v>0.22</v>
      </c>
      <c r="V790" t="n">
        <v>0.6899999999999999</v>
      </c>
      <c r="W790" t="n">
        <v>0.24</v>
      </c>
      <c r="X790" t="n">
        <v>3.04</v>
      </c>
      <c r="Y790" t="n">
        <v>1</v>
      </c>
      <c r="Z790" t="n">
        <v>10</v>
      </c>
    </row>
    <row r="791">
      <c r="A791" t="n">
        <v>1</v>
      </c>
      <c r="B791" t="n">
        <v>80</v>
      </c>
      <c r="C791" t="inlineStr">
        <is>
          <t xml:space="preserve">CONCLUIDO	</t>
        </is>
      </c>
      <c r="D791" t="n">
        <v>6.3155</v>
      </c>
      <c r="E791" t="n">
        <v>15.83</v>
      </c>
      <c r="F791" t="n">
        <v>11</v>
      </c>
      <c r="G791" t="n">
        <v>8.460000000000001</v>
      </c>
      <c r="H791" t="n">
        <v>0.14</v>
      </c>
      <c r="I791" t="n">
        <v>78</v>
      </c>
      <c r="J791" t="n">
        <v>159.48</v>
      </c>
      <c r="K791" t="n">
        <v>50.28</v>
      </c>
      <c r="L791" t="n">
        <v>1.25</v>
      </c>
      <c r="M791" t="n">
        <v>76</v>
      </c>
      <c r="N791" t="n">
        <v>27.95</v>
      </c>
      <c r="O791" t="n">
        <v>19902.91</v>
      </c>
      <c r="P791" t="n">
        <v>132.34</v>
      </c>
      <c r="Q791" t="n">
        <v>446.35</v>
      </c>
      <c r="R791" t="n">
        <v>104.92</v>
      </c>
      <c r="S791" t="n">
        <v>28.73</v>
      </c>
      <c r="T791" t="n">
        <v>37075.56</v>
      </c>
      <c r="U791" t="n">
        <v>0.27</v>
      </c>
      <c r="V791" t="n">
        <v>0.74</v>
      </c>
      <c r="W791" t="n">
        <v>0.21</v>
      </c>
      <c r="X791" t="n">
        <v>2.27</v>
      </c>
      <c r="Y791" t="n">
        <v>1</v>
      </c>
      <c r="Z791" t="n">
        <v>10</v>
      </c>
    </row>
    <row r="792">
      <c r="A792" t="n">
        <v>2</v>
      </c>
      <c r="B792" t="n">
        <v>80</v>
      </c>
      <c r="C792" t="inlineStr">
        <is>
          <t xml:space="preserve">CONCLUIDO	</t>
        </is>
      </c>
      <c r="D792" t="n">
        <v>6.7492</v>
      </c>
      <c r="E792" t="n">
        <v>14.82</v>
      </c>
      <c r="F792" t="n">
        <v>10.49</v>
      </c>
      <c r="G792" t="n">
        <v>10.16</v>
      </c>
      <c r="H792" t="n">
        <v>0.17</v>
      </c>
      <c r="I792" t="n">
        <v>62</v>
      </c>
      <c r="J792" t="n">
        <v>159.83</v>
      </c>
      <c r="K792" t="n">
        <v>50.28</v>
      </c>
      <c r="L792" t="n">
        <v>1.5</v>
      </c>
      <c r="M792" t="n">
        <v>60</v>
      </c>
      <c r="N792" t="n">
        <v>28.05</v>
      </c>
      <c r="O792" t="n">
        <v>19946.71</v>
      </c>
      <c r="P792" t="n">
        <v>125.67</v>
      </c>
      <c r="Q792" t="n">
        <v>446.3</v>
      </c>
      <c r="R792" t="n">
        <v>88.42</v>
      </c>
      <c r="S792" t="n">
        <v>28.73</v>
      </c>
      <c r="T792" t="n">
        <v>28904.98</v>
      </c>
      <c r="U792" t="n">
        <v>0.32</v>
      </c>
      <c r="V792" t="n">
        <v>0.78</v>
      </c>
      <c r="W792" t="n">
        <v>0.18</v>
      </c>
      <c r="X792" t="n">
        <v>1.77</v>
      </c>
      <c r="Y792" t="n">
        <v>1</v>
      </c>
      <c r="Z792" t="n">
        <v>10</v>
      </c>
    </row>
    <row r="793">
      <c r="A793" t="n">
        <v>3</v>
      </c>
      <c r="B793" t="n">
        <v>80</v>
      </c>
      <c r="C793" t="inlineStr">
        <is>
          <t xml:space="preserve">CONCLUIDO	</t>
        </is>
      </c>
      <c r="D793" t="n">
        <v>7.0666</v>
      </c>
      <c r="E793" t="n">
        <v>14.15</v>
      </c>
      <c r="F793" t="n">
        <v>10.18</v>
      </c>
      <c r="G793" t="n">
        <v>11.98</v>
      </c>
      <c r="H793" t="n">
        <v>0.19</v>
      </c>
      <c r="I793" t="n">
        <v>51</v>
      </c>
      <c r="J793" t="n">
        <v>160.19</v>
      </c>
      <c r="K793" t="n">
        <v>50.28</v>
      </c>
      <c r="L793" t="n">
        <v>1.75</v>
      </c>
      <c r="M793" t="n">
        <v>49</v>
      </c>
      <c r="N793" t="n">
        <v>28.16</v>
      </c>
      <c r="O793" t="n">
        <v>19990.53</v>
      </c>
      <c r="P793" t="n">
        <v>121.33</v>
      </c>
      <c r="Q793" t="n">
        <v>446.32</v>
      </c>
      <c r="R793" t="n">
        <v>78.45999999999999</v>
      </c>
      <c r="S793" t="n">
        <v>28.73</v>
      </c>
      <c r="T793" t="n">
        <v>23981.95</v>
      </c>
      <c r="U793" t="n">
        <v>0.37</v>
      </c>
      <c r="V793" t="n">
        <v>0.8</v>
      </c>
      <c r="W793" t="n">
        <v>0.16</v>
      </c>
      <c r="X793" t="n">
        <v>1.46</v>
      </c>
      <c r="Y793" t="n">
        <v>1</v>
      </c>
      <c r="Z793" t="n">
        <v>10</v>
      </c>
    </row>
    <row r="794">
      <c r="A794" t="n">
        <v>4</v>
      </c>
      <c r="B794" t="n">
        <v>80</v>
      </c>
      <c r="C794" t="inlineStr">
        <is>
          <t xml:space="preserve">CONCLUIDO	</t>
        </is>
      </c>
      <c r="D794" t="n">
        <v>7.3018</v>
      </c>
      <c r="E794" t="n">
        <v>13.7</v>
      </c>
      <c r="F794" t="n">
        <v>9.949999999999999</v>
      </c>
      <c r="G794" t="n">
        <v>13.57</v>
      </c>
      <c r="H794" t="n">
        <v>0.22</v>
      </c>
      <c r="I794" t="n">
        <v>44</v>
      </c>
      <c r="J794" t="n">
        <v>160.54</v>
      </c>
      <c r="K794" t="n">
        <v>50.28</v>
      </c>
      <c r="L794" t="n">
        <v>2</v>
      </c>
      <c r="M794" t="n">
        <v>42</v>
      </c>
      <c r="N794" t="n">
        <v>28.26</v>
      </c>
      <c r="O794" t="n">
        <v>20034.4</v>
      </c>
      <c r="P794" t="n">
        <v>117.98</v>
      </c>
      <c r="Q794" t="n">
        <v>446.31</v>
      </c>
      <c r="R794" t="n">
        <v>70.73999999999999</v>
      </c>
      <c r="S794" t="n">
        <v>28.73</v>
      </c>
      <c r="T794" t="n">
        <v>20154.51</v>
      </c>
      <c r="U794" t="n">
        <v>0.41</v>
      </c>
      <c r="V794" t="n">
        <v>0.82</v>
      </c>
      <c r="W794" t="n">
        <v>0.15</v>
      </c>
      <c r="X794" t="n">
        <v>1.23</v>
      </c>
      <c r="Y794" t="n">
        <v>1</v>
      </c>
      <c r="Z794" t="n">
        <v>10</v>
      </c>
    </row>
    <row r="795">
      <c r="A795" t="n">
        <v>5</v>
      </c>
      <c r="B795" t="n">
        <v>80</v>
      </c>
      <c r="C795" t="inlineStr">
        <is>
          <t xml:space="preserve">CONCLUIDO	</t>
        </is>
      </c>
      <c r="D795" t="n">
        <v>7.5075</v>
      </c>
      <c r="E795" t="n">
        <v>13.32</v>
      </c>
      <c r="F795" t="n">
        <v>9.77</v>
      </c>
      <c r="G795" t="n">
        <v>15.43</v>
      </c>
      <c r="H795" t="n">
        <v>0.25</v>
      </c>
      <c r="I795" t="n">
        <v>38</v>
      </c>
      <c r="J795" t="n">
        <v>160.9</v>
      </c>
      <c r="K795" t="n">
        <v>50.28</v>
      </c>
      <c r="L795" t="n">
        <v>2.25</v>
      </c>
      <c r="M795" t="n">
        <v>36</v>
      </c>
      <c r="N795" t="n">
        <v>28.37</v>
      </c>
      <c r="O795" t="n">
        <v>20078.3</v>
      </c>
      <c r="P795" t="n">
        <v>115.28</v>
      </c>
      <c r="Q795" t="n">
        <v>446.27</v>
      </c>
      <c r="R795" t="n">
        <v>64.73</v>
      </c>
      <c r="S795" t="n">
        <v>28.73</v>
      </c>
      <c r="T795" t="n">
        <v>17182.16</v>
      </c>
      <c r="U795" t="n">
        <v>0.44</v>
      </c>
      <c r="V795" t="n">
        <v>0.83</v>
      </c>
      <c r="W795" t="n">
        <v>0.14</v>
      </c>
      <c r="X795" t="n">
        <v>1.05</v>
      </c>
      <c r="Y795" t="n">
        <v>1</v>
      </c>
      <c r="Z795" t="n">
        <v>10</v>
      </c>
    </row>
    <row r="796">
      <c r="A796" t="n">
        <v>6</v>
      </c>
      <c r="B796" t="n">
        <v>80</v>
      </c>
      <c r="C796" t="inlineStr">
        <is>
          <t xml:space="preserve">CONCLUIDO	</t>
        </is>
      </c>
      <c r="D796" t="n">
        <v>7.6495</v>
      </c>
      <c r="E796" t="n">
        <v>13.07</v>
      </c>
      <c r="F796" t="n">
        <v>9.65</v>
      </c>
      <c r="G796" t="n">
        <v>17.03</v>
      </c>
      <c r="H796" t="n">
        <v>0.27</v>
      </c>
      <c r="I796" t="n">
        <v>34</v>
      </c>
      <c r="J796" t="n">
        <v>161.26</v>
      </c>
      <c r="K796" t="n">
        <v>50.28</v>
      </c>
      <c r="L796" t="n">
        <v>2.5</v>
      </c>
      <c r="M796" t="n">
        <v>32</v>
      </c>
      <c r="N796" t="n">
        <v>28.48</v>
      </c>
      <c r="O796" t="n">
        <v>20122.23</v>
      </c>
      <c r="P796" t="n">
        <v>113.32</v>
      </c>
      <c r="Q796" t="n">
        <v>446.29</v>
      </c>
      <c r="R796" t="n">
        <v>60.98</v>
      </c>
      <c r="S796" t="n">
        <v>28.73</v>
      </c>
      <c r="T796" t="n">
        <v>15323.16</v>
      </c>
      <c r="U796" t="n">
        <v>0.47</v>
      </c>
      <c r="V796" t="n">
        <v>0.84</v>
      </c>
      <c r="W796" t="n">
        <v>0.13</v>
      </c>
      <c r="X796" t="n">
        <v>0.93</v>
      </c>
      <c r="Y796" t="n">
        <v>1</v>
      </c>
      <c r="Z796" t="n">
        <v>10</v>
      </c>
    </row>
    <row r="797">
      <c r="A797" t="n">
        <v>7</v>
      </c>
      <c r="B797" t="n">
        <v>80</v>
      </c>
      <c r="C797" t="inlineStr">
        <is>
          <t xml:space="preserve">CONCLUIDO	</t>
        </is>
      </c>
      <c r="D797" t="n">
        <v>7.8094</v>
      </c>
      <c r="E797" t="n">
        <v>12.8</v>
      </c>
      <c r="F797" t="n">
        <v>9.51</v>
      </c>
      <c r="G797" t="n">
        <v>19.03</v>
      </c>
      <c r="H797" t="n">
        <v>0.3</v>
      </c>
      <c r="I797" t="n">
        <v>30</v>
      </c>
      <c r="J797" t="n">
        <v>161.61</v>
      </c>
      <c r="K797" t="n">
        <v>50.28</v>
      </c>
      <c r="L797" t="n">
        <v>2.75</v>
      </c>
      <c r="M797" t="n">
        <v>28</v>
      </c>
      <c r="N797" t="n">
        <v>28.58</v>
      </c>
      <c r="O797" t="n">
        <v>20166.2</v>
      </c>
      <c r="P797" t="n">
        <v>110.99</v>
      </c>
      <c r="Q797" t="n">
        <v>446.27</v>
      </c>
      <c r="R797" t="n">
        <v>56.37</v>
      </c>
      <c r="S797" t="n">
        <v>28.73</v>
      </c>
      <c r="T797" t="n">
        <v>13038.89</v>
      </c>
      <c r="U797" t="n">
        <v>0.51</v>
      </c>
      <c r="V797" t="n">
        <v>0.86</v>
      </c>
      <c r="W797" t="n">
        <v>0.13</v>
      </c>
      <c r="X797" t="n">
        <v>0.79</v>
      </c>
      <c r="Y797" t="n">
        <v>1</v>
      </c>
      <c r="Z797" t="n">
        <v>10</v>
      </c>
    </row>
    <row r="798">
      <c r="A798" t="n">
        <v>8</v>
      </c>
      <c r="B798" t="n">
        <v>80</v>
      </c>
      <c r="C798" t="inlineStr">
        <is>
          <t xml:space="preserve">CONCLUIDO	</t>
        </is>
      </c>
      <c r="D798" t="n">
        <v>7.9892</v>
      </c>
      <c r="E798" t="n">
        <v>12.52</v>
      </c>
      <c r="F798" t="n">
        <v>9.32</v>
      </c>
      <c r="G798" t="n">
        <v>20.72</v>
      </c>
      <c r="H798" t="n">
        <v>0.33</v>
      </c>
      <c r="I798" t="n">
        <v>27</v>
      </c>
      <c r="J798" t="n">
        <v>161.97</v>
      </c>
      <c r="K798" t="n">
        <v>50.28</v>
      </c>
      <c r="L798" t="n">
        <v>3</v>
      </c>
      <c r="M798" t="n">
        <v>25</v>
      </c>
      <c r="N798" t="n">
        <v>28.69</v>
      </c>
      <c r="O798" t="n">
        <v>20210.21</v>
      </c>
      <c r="P798" t="n">
        <v>108.18</v>
      </c>
      <c r="Q798" t="n">
        <v>446.33</v>
      </c>
      <c r="R798" t="n">
        <v>49.9</v>
      </c>
      <c r="S798" t="n">
        <v>28.73</v>
      </c>
      <c r="T798" t="n">
        <v>9819.389999999999</v>
      </c>
      <c r="U798" t="n">
        <v>0.58</v>
      </c>
      <c r="V798" t="n">
        <v>0.87</v>
      </c>
      <c r="W798" t="n">
        <v>0.12</v>
      </c>
      <c r="X798" t="n">
        <v>0.6</v>
      </c>
      <c r="Y798" t="n">
        <v>1</v>
      </c>
      <c r="Z798" t="n">
        <v>10</v>
      </c>
    </row>
    <row r="799">
      <c r="A799" t="n">
        <v>9</v>
      </c>
      <c r="B799" t="n">
        <v>80</v>
      </c>
      <c r="C799" t="inlineStr">
        <is>
          <t xml:space="preserve">CONCLUIDO	</t>
        </is>
      </c>
      <c r="D799" t="n">
        <v>7.8166</v>
      </c>
      <c r="E799" t="n">
        <v>12.79</v>
      </c>
      <c r="F799" t="n">
        <v>9.630000000000001</v>
      </c>
      <c r="G799" t="n">
        <v>22.23</v>
      </c>
      <c r="H799" t="n">
        <v>0.35</v>
      </c>
      <c r="I799" t="n">
        <v>26</v>
      </c>
      <c r="J799" t="n">
        <v>162.33</v>
      </c>
      <c r="K799" t="n">
        <v>50.28</v>
      </c>
      <c r="L799" t="n">
        <v>3.25</v>
      </c>
      <c r="M799" t="n">
        <v>24</v>
      </c>
      <c r="N799" t="n">
        <v>28.8</v>
      </c>
      <c r="O799" t="n">
        <v>20254.26</v>
      </c>
      <c r="P799" t="n">
        <v>111.41</v>
      </c>
      <c r="Q799" t="n">
        <v>446.32</v>
      </c>
      <c r="R799" t="n">
        <v>61.28</v>
      </c>
      <c r="S799" t="n">
        <v>28.73</v>
      </c>
      <c r="T799" t="n">
        <v>15514.87</v>
      </c>
      <c r="U799" t="n">
        <v>0.47</v>
      </c>
      <c r="V799" t="n">
        <v>0.85</v>
      </c>
      <c r="W799" t="n">
        <v>0.11</v>
      </c>
      <c r="X799" t="n">
        <v>0.91</v>
      </c>
      <c r="Y799" t="n">
        <v>1</v>
      </c>
      <c r="Z799" t="n">
        <v>10</v>
      </c>
    </row>
    <row r="800">
      <c r="A800" t="n">
        <v>10</v>
      </c>
      <c r="B800" t="n">
        <v>80</v>
      </c>
      <c r="C800" t="inlineStr">
        <is>
          <t xml:space="preserve">CONCLUIDO	</t>
        </is>
      </c>
      <c r="D800" t="n">
        <v>7.9922</v>
      </c>
      <c r="E800" t="n">
        <v>12.51</v>
      </c>
      <c r="F800" t="n">
        <v>9.41</v>
      </c>
      <c r="G800" t="n">
        <v>23.54</v>
      </c>
      <c r="H800" t="n">
        <v>0.38</v>
      </c>
      <c r="I800" t="n">
        <v>24</v>
      </c>
      <c r="J800" t="n">
        <v>162.68</v>
      </c>
      <c r="K800" t="n">
        <v>50.28</v>
      </c>
      <c r="L800" t="n">
        <v>3.5</v>
      </c>
      <c r="M800" t="n">
        <v>22</v>
      </c>
      <c r="N800" t="n">
        <v>28.9</v>
      </c>
      <c r="O800" t="n">
        <v>20298.34</v>
      </c>
      <c r="P800" t="n">
        <v>108.18</v>
      </c>
      <c r="Q800" t="n">
        <v>446.31</v>
      </c>
      <c r="R800" t="n">
        <v>53.3</v>
      </c>
      <c r="S800" t="n">
        <v>28.73</v>
      </c>
      <c r="T800" t="n">
        <v>11534</v>
      </c>
      <c r="U800" t="n">
        <v>0.54</v>
      </c>
      <c r="V800" t="n">
        <v>0.87</v>
      </c>
      <c r="W800" t="n">
        <v>0.12</v>
      </c>
      <c r="X800" t="n">
        <v>0.6899999999999999</v>
      </c>
      <c r="Y800" t="n">
        <v>1</v>
      </c>
      <c r="Z800" t="n">
        <v>10</v>
      </c>
    </row>
    <row r="801">
      <c r="A801" t="n">
        <v>11</v>
      </c>
      <c r="B801" t="n">
        <v>80</v>
      </c>
      <c r="C801" t="inlineStr">
        <is>
          <t xml:space="preserve">CONCLUIDO	</t>
        </is>
      </c>
      <c r="D801" t="n">
        <v>8.0777</v>
      </c>
      <c r="E801" t="n">
        <v>12.38</v>
      </c>
      <c r="F801" t="n">
        <v>9.35</v>
      </c>
      <c r="G801" t="n">
        <v>25.49</v>
      </c>
      <c r="H801" t="n">
        <v>0.41</v>
      </c>
      <c r="I801" t="n">
        <v>22</v>
      </c>
      <c r="J801" t="n">
        <v>163.04</v>
      </c>
      <c r="K801" t="n">
        <v>50.28</v>
      </c>
      <c r="L801" t="n">
        <v>3.75</v>
      </c>
      <c r="M801" t="n">
        <v>20</v>
      </c>
      <c r="N801" t="n">
        <v>29.01</v>
      </c>
      <c r="O801" t="n">
        <v>20342.46</v>
      </c>
      <c r="P801" t="n">
        <v>106.79</v>
      </c>
      <c r="Q801" t="n">
        <v>446.27</v>
      </c>
      <c r="R801" t="n">
        <v>51.18</v>
      </c>
      <c r="S801" t="n">
        <v>28.73</v>
      </c>
      <c r="T801" t="n">
        <v>10483.46</v>
      </c>
      <c r="U801" t="n">
        <v>0.5600000000000001</v>
      </c>
      <c r="V801" t="n">
        <v>0.87</v>
      </c>
      <c r="W801" t="n">
        <v>0.11</v>
      </c>
      <c r="X801" t="n">
        <v>0.63</v>
      </c>
      <c r="Y801" t="n">
        <v>1</v>
      </c>
      <c r="Z801" t="n">
        <v>10</v>
      </c>
    </row>
    <row r="802">
      <c r="A802" t="n">
        <v>12</v>
      </c>
      <c r="B802" t="n">
        <v>80</v>
      </c>
      <c r="C802" t="inlineStr">
        <is>
          <t xml:space="preserve">CONCLUIDO	</t>
        </is>
      </c>
      <c r="D802" t="n">
        <v>8.1762</v>
      </c>
      <c r="E802" t="n">
        <v>12.23</v>
      </c>
      <c r="F802" t="n">
        <v>9.26</v>
      </c>
      <c r="G802" t="n">
        <v>27.79</v>
      </c>
      <c r="H802" t="n">
        <v>0.43</v>
      </c>
      <c r="I802" t="n">
        <v>20</v>
      </c>
      <c r="J802" t="n">
        <v>163.4</v>
      </c>
      <c r="K802" t="n">
        <v>50.28</v>
      </c>
      <c r="L802" t="n">
        <v>4</v>
      </c>
      <c r="M802" t="n">
        <v>18</v>
      </c>
      <c r="N802" t="n">
        <v>29.12</v>
      </c>
      <c r="O802" t="n">
        <v>20386.62</v>
      </c>
      <c r="P802" t="n">
        <v>105.21</v>
      </c>
      <c r="Q802" t="n">
        <v>446.34</v>
      </c>
      <c r="R802" t="n">
        <v>48.33</v>
      </c>
      <c r="S802" t="n">
        <v>28.73</v>
      </c>
      <c r="T802" t="n">
        <v>9072.370000000001</v>
      </c>
      <c r="U802" t="n">
        <v>0.59</v>
      </c>
      <c r="V802" t="n">
        <v>0.88</v>
      </c>
      <c r="W802" t="n">
        <v>0.11</v>
      </c>
      <c r="X802" t="n">
        <v>0.54</v>
      </c>
      <c r="Y802" t="n">
        <v>1</v>
      </c>
      <c r="Z802" t="n">
        <v>10</v>
      </c>
    </row>
    <row r="803">
      <c r="A803" t="n">
        <v>13</v>
      </c>
      <c r="B803" t="n">
        <v>80</v>
      </c>
      <c r="C803" t="inlineStr">
        <is>
          <t xml:space="preserve">CONCLUIDO	</t>
        </is>
      </c>
      <c r="D803" t="n">
        <v>8.215400000000001</v>
      </c>
      <c r="E803" t="n">
        <v>12.17</v>
      </c>
      <c r="F803" t="n">
        <v>9.24</v>
      </c>
      <c r="G803" t="n">
        <v>29.16</v>
      </c>
      <c r="H803" t="n">
        <v>0.46</v>
      </c>
      <c r="I803" t="n">
        <v>19</v>
      </c>
      <c r="J803" t="n">
        <v>163.76</v>
      </c>
      <c r="K803" t="n">
        <v>50.28</v>
      </c>
      <c r="L803" t="n">
        <v>4.25</v>
      </c>
      <c r="M803" t="n">
        <v>17</v>
      </c>
      <c r="N803" t="n">
        <v>29.23</v>
      </c>
      <c r="O803" t="n">
        <v>20430.81</v>
      </c>
      <c r="P803" t="n">
        <v>104.69</v>
      </c>
      <c r="Q803" t="n">
        <v>446.28</v>
      </c>
      <c r="R803" t="n">
        <v>47.38</v>
      </c>
      <c r="S803" t="n">
        <v>28.73</v>
      </c>
      <c r="T803" t="n">
        <v>8600.57</v>
      </c>
      <c r="U803" t="n">
        <v>0.61</v>
      </c>
      <c r="V803" t="n">
        <v>0.88</v>
      </c>
      <c r="W803" t="n">
        <v>0.11</v>
      </c>
      <c r="X803" t="n">
        <v>0.51</v>
      </c>
      <c r="Y803" t="n">
        <v>1</v>
      </c>
      <c r="Z803" t="n">
        <v>10</v>
      </c>
    </row>
    <row r="804">
      <c r="A804" t="n">
        <v>14</v>
      </c>
      <c r="B804" t="n">
        <v>80</v>
      </c>
      <c r="C804" t="inlineStr">
        <is>
          <t xml:space="preserve">CONCLUIDO	</t>
        </is>
      </c>
      <c r="D804" t="n">
        <v>8.257300000000001</v>
      </c>
      <c r="E804" t="n">
        <v>12.11</v>
      </c>
      <c r="F804" t="n">
        <v>9.210000000000001</v>
      </c>
      <c r="G804" t="n">
        <v>30.69</v>
      </c>
      <c r="H804" t="n">
        <v>0.49</v>
      </c>
      <c r="I804" t="n">
        <v>18</v>
      </c>
      <c r="J804" t="n">
        <v>164.12</v>
      </c>
      <c r="K804" t="n">
        <v>50.28</v>
      </c>
      <c r="L804" t="n">
        <v>4.5</v>
      </c>
      <c r="M804" t="n">
        <v>16</v>
      </c>
      <c r="N804" t="n">
        <v>29.34</v>
      </c>
      <c r="O804" t="n">
        <v>20475.04</v>
      </c>
      <c r="P804" t="n">
        <v>103.62</v>
      </c>
      <c r="Q804" t="n">
        <v>446.32</v>
      </c>
      <c r="R804" t="n">
        <v>46.43</v>
      </c>
      <c r="S804" t="n">
        <v>28.73</v>
      </c>
      <c r="T804" t="n">
        <v>8128.69</v>
      </c>
      <c r="U804" t="n">
        <v>0.62</v>
      </c>
      <c r="V804" t="n">
        <v>0.88</v>
      </c>
      <c r="W804" t="n">
        <v>0.11</v>
      </c>
      <c r="X804" t="n">
        <v>0.49</v>
      </c>
      <c r="Y804" t="n">
        <v>1</v>
      </c>
      <c r="Z804" t="n">
        <v>10</v>
      </c>
    </row>
    <row r="805">
      <c r="A805" t="n">
        <v>15</v>
      </c>
      <c r="B805" t="n">
        <v>80</v>
      </c>
      <c r="C805" t="inlineStr">
        <is>
          <t xml:space="preserve">CONCLUIDO	</t>
        </is>
      </c>
      <c r="D805" t="n">
        <v>8.3018</v>
      </c>
      <c r="E805" t="n">
        <v>12.05</v>
      </c>
      <c r="F805" t="n">
        <v>9.17</v>
      </c>
      <c r="G805" t="n">
        <v>32.38</v>
      </c>
      <c r="H805" t="n">
        <v>0.51</v>
      </c>
      <c r="I805" t="n">
        <v>17</v>
      </c>
      <c r="J805" t="n">
        <v>164.48</v>
      </c>
      <c r="K805" t="n">
        <v>50.28</v>
      </c>
      <c r="L805" t="n">
        <v>4.75</v>
      </c>
      <c r="M805" t="n">
        <v>15</v>
      </c>
      <c r="N805" t="n">
        <v>29.45</v>
      </c>
      <c r="O805" t="n">
        <v>20519.3</v>
      </c>
      <c r="P805" t="n">
        <v>102.51</v>
      </c>
      <c r="Q805" t="n">
        <v>446.27</v>
      </c>
      <c r="R805" t="n">
        <v>45.41</v>
      </c>
      <c r="S805" t="n">
        <v>28.73</v>
      </c>
      <c r="T805" t="n">
        <v>7625.08</v>
      </c>
      <c r="U805" t="n">
        <v>0.63</v>
      </c>
      <c r="V805" t="n">
        <v>0.89</v>
      </c>
      <c r="W805" t="n">
        <v>0.11</v>
      </c>
      <c r="X805" t="n">
        <v>0.45</v>
      </c>
      <c r="Y805" t="n">
        <v>1</v>
      </c>
      <c r="Z805" t="n">
        <v>10</v>
      </c>
    </row>
    <row r="806">
      <c r="A806" t="n">
        <v>16</v>
      </c>
      <c r="B806" t="n">
        <v>80</v>
      </c>
      <c r="C806" t="inlineStr">
        <is>
          <t xml:space="preserve">CONCLUIDO	</t>
        </is>
      </c>
      <c r="D806" t="n">
        <v>8.341200000000001</v>
      </c>
      <c r="E806" t="n">
        <v>11.99</v>
      </c>
      <c r="F806" t="n">
        <v>9.15</v>
      </c>
      <c r="G806" t="n">
        <v>34.31</v>
      </c>
      <c r="H806" t="n">
        <v>0.54</v>
      </c>
      <c r="I806" t="n">
        <v>16</v>
      </c>
      <c r="J806" t="n">
        <v>164.83</v>
      </c>
      <c r="K806" t="n">
        <v>50.28</v>
      </c>
      <c r="L806" t="n">
        <v>5</v>
      </c>
      <c r="M806" t="n">
        <v>14</v>
      </c>
      <c r="N806" t="n">
        <v>29.55</v>
      </c>
      <c r="O806" t="n">
        <v>20563.61</v>
      </c>
      <c r="P806" t="n">
        <v>101.78</v>
      </c>
      <c r="Q806" t="n">
        <v>446.27</v>
      </c>
      <c r="R806" t="n">
        <v>44.54</v>
      </c>
      <c r="S806" t="n">
        <v>28.73</v>
      </c>
      <c r="T806" t="n">
        <v>7195.48</v>
      </c>
      <c r="U806" t="n">
        <v>0.65</v>
      </c>
      <c r="V806" t="n">
        <v>0.89</v>
      </c>
      <c r="W806" t="n">
        <v>0.11</v>
      </c>
      <c r="X806" t="n">
        <v>0.43</v>
      </c>
      <c r="Y806" t="n">
        <v>1</v>
      </c>
      <c r="Z806" t="n">
        <v>10</v>
      </c>
    </row>
    <row r="807">
      <c r="A807" t="n">
        <v>17</v>
      </c>
      <c r="B807" t="n">
        <v>80</v>
      </c>
      <c r="C807" t="inlineStr">
        <is>
          <t xml:space="preserve">CONCLUIDO	</t>
        </is>
      </c>
      <c r="D807" t="n">
        <v>8.3963</v>
      </c>
      <c r="E807" t="n">
        <v>11.91</v>
      </c>
      <c r="F807" t="n">
        <v>9.1</v>
      </c>
      <c r="G807" t="n">
        <v>36.41</v>
      </c>
      <c r="H807" t="n">
        <v>0.5600000000000001</v>
      </c>
      <c r="I807" t="n">
        <v>15</v>
      </c>
      <c r="J807" t="n">
        <v>165.19</v>
      </c>
      <c r="K807" t="n">
        <v>50.28</v>
      </c>
      <c r="L807" t="n">
        <v>5.25</v>
      </c>
      <c r="M807" t="n">
        <v>13</v>
      </c>
      <c r="N807" t="n">
        <v>29.66</v>
      </c>
      <c r="O807" t="n">
        <v>20607.95</v>
      </c>
      <c r="P807" t="n">
        <v>100.59</v>
      </c>
      <c r="Q807" t="n">
        <v>446.27</v>
      </c>
      <c r="R807" t="n">
        <v>42.97</v>
      </c>
      <c r="S807" t="n">
        <v>28.73</v>
      </c>
      <c r="T807" t="n">
        <v>6412.59</v>
      </c>
      <c r="U807" t="n">
        <v>0.67</v>
      </c>
      <c r="V807" t="n">
        <v>0.89</v>
      </c>
      <c r="W807" t="n">
        <v>0.11</v>
      </c>
      <c r="X807" t="n">
        <v>0.38</v>
      </c>
      <c r="Y807" t="n">
        <v>1</v>
      </c>
      <c r="Z807" t="n">
        <v>10</v>
      </c>
    </row>
    <row r="808">
      <c r="A808" t="n">
        <v>18</v>
      </c>
      <c r="B808" t="n">
        <v>80</v>
      </c>
      <c r="C808" t="inlineStr">
        <is>
          <t xml:space="preserve">CONCLUIDO	</t>
        </is>
      </c>
      <c r="D808" t="n">
        <v>8.468999999999999</v>
      </c>
      <c r="E808" t="n">
        <v>11.81</v>
      </c>
      <c r="F808" t="n">
        <v>9.029999999999999</v>
      </c>
      <c r="G808" t="n">
        <v>38.71</v>
      </c>
      <c r="H808" t="n">
        <v>0.59</v>
      </c>
      <c r="I808" t="n">
        <v>14</v>
      </c>
      <c r="J808" t="n">
        <v>165.55</v>
      </c>
      <c r="K808" t="n">
        <v>50.28</v>
      </c>
      <c r="L808" t="n">
        <v>5.5</v>
      </c>
      <c r="M808" t="n">
        <v>12</v>
      </c>
      <c r="N808" t="n">
        <v>29.77</v>
      </c>
      <c r="O808" t="n">
        <v>20652.33</v>
      </c>
      <c r="P808" t="n">
        <v>99.34999999999999</v>
      </c>
      <c r="Q808" t="n">
        <v>446.3</v>
      </c>
      <c r="R808" t="n">
        <v>40.55</v>
      </c>
      <c r="S808" t="n">
        <v>28.73</v>
      </c>
      <c r="T808" t="n">
        <v>5210.18</v>
      </c>
      <c r="U808" t="n">
        <v>0.71</v>
      </c>
      <c r="V808" t="n">
        <v>0.9</v>
      </c>
      <c r="W808" t="n">
        <v>0.1</v>
      </c>
      <c r="X808" t="n">
        <v>0.31</v>
      </c>
      <c r="Y808" t="n">
        <v>1</v>
      </c>
      <c r="Z808" t="n">
        <v>10</v>
      </c>
    </row>
    <row r="809">
      <c r="A809" t="n">
        <v>19</v>
      </c>
      <c r="B809" t="n">
        <v>80</v>
      </c>
      <c r="C809" t="inlineStr">
        <is>
          <t xml:space="preserve">CONCLUIDO	</t>
        </is>
      </c>
      <c r="D809" t="n">
        <v>8.4146</v>
      </c>
      <c r="E809" t="n">
        <v>11.88</v>
      </c>
      <c r="F809" t="n">
        <v>9.109999999999999</v>
      </c>
      <c r="G809" t="n">
        <v>39.04</v>
      </c>
      <c r="H809" t="n">
        <v>0.61</v>
      </c>
      <c r="I809" t="n">
        <v>14</v>
      </c>
      <c r="J809" t="n">
        <v>165.91</v>
      </c>
      <c r="K809" t="n">
        <v>50.28</v>
      </c>
      <c r="L809" t="n">
        <v>5.75</v>
      </c>
      <c r="M809" t="n">
        <v>12</v>
      </c>
      <c r="N809" t="n">
        <v>29.88</v>
      </c>
      <c r="O809" t="n">
        <v>20696.74</v>
      </c>
      <c r="P809" t="n">
        <v>99.47</v>
      </c>
      <c r="Q809" t="n">
        <v>446.27</v>
      </c>
      <c r="R809" t="n">
        <v>43.55</v>
      </c>
      <c r="S809" t="n">
        <v>28.73</v>
      </c>
      <c r="T809" t="n">
        <v>6710.88</v>
      </c>
      <c r="U809" t="n">
        <v>0.66</v>
      </c>
      <c r="V809" t="n">
        <v>0.89</v>
      </c>
      <c r="W809" t="n">
        <v>0.1</v>
      </c>
      <c r="X809" t="n">
        <v>0.39</v>
      </c>
      <c r="Y809" t="n">
        <v>1</v>
      </c>
      <c r="Z809" t="n">
        <v>10</v>
      </c>
    </row>
    <row r="810">
      <c r="A810" t="n">
        <v>20</v>
      </c>
      <c r="B810" t="n">
        <v>80</v>
      </c>
      <c r="C810" t="inlineStr">
        <is>
          <t xml:space="preserve">CONCLUIDO	</t>
        </is>
      </c>
      <c r="D810" t="n">
        <v>8.4573</v>
      </c>
      <c r="E810" t="n">
        <v>11.82</v>
      </c>
      <c r="F810" t="n">
        <v>9.08</v>
      </c>
      <c r="G810" t="n">
        <v>41.91</v>
      </c>
      <c r="H810" t="n">
        <v>0.64</v>
      </c>
      <c r="I810" t="n">
        <v>13</v>
      </c>
      <c r="J810" t="n">
        <v>166.27</v>
      </c>
      <c r="K810" t="n">
        <v>50.28</v>
      </c>
      <c r="L810" t="n">
        <v>6</v>
      </c>
      <c r="M810" t="n">
        <v>11</v>
      </c>
      <c r="N810" t="n">
        <v>29.99</v>
      </c>
      <c r="O810" t="n">
        <v>20741.2</v>
      </c>
      <c r="P810" t="n">
        <v>98.48</v>
      </c>
      <c r="Q810" t="n">
        <v>446.3</v>
      </c>
      <c r="R810" t="n">
        <v>42.46</v>
      </c>
      <c r="S810" t="n">
        <v>28.73</v>
      </c>
      <c r="T810" t="n">
        <v>6172.2</v>
      </c>
      <c r="U810" t="n">
        <v>0.68</v>
      </c>
      <c r="V810" t="n">
        <v>0.9</v>
      </c>
      <c r="W810" t="n">
        <v>0.1</v>
      </c>
      <c r="X810" t="n">
        <v>0.36</v>
      </c>
      <c r="Y810" t="n">
        <v>1</v>
      </c>
      <c r="Z810" t="n">
        <v>10</v>
      </c>
    </row>
    <row r="811">
      <c r="A811" t="n">
        <v>21</v>
      </c>
      <c r="B811" t="n">
        <v>80</v>
      </c>
      <c r="C811" t="inlineStr">
        <is>
          <t xml:space="preserve">CONCLUIDO	</t>
        </is>
      </c>
      <c r="D811" t="n">
        <v>8.4565</v>
      </c>
      <c r="E811" t="n">
        <v>11.83</v>
      </c>
      <c r="F811" t="n">
        <v>9.08</v>
      </c>
      <c r="G811" t="n">
        <v>41.92</v>
      </c>
      <c r="H811" t="n">
        <v>0.66</v>
      </c>
      <c r="I811" t="n">
        <v>13</v>
      </c>
      <c r="J811" t="n">
        <v>166.64</v>
      </c>
      <c r="K811" t="n">
        <v>50.28</v>
      </c>
      <c r="L811" t="n">
        <v>6.25</v>
      </c>
      <c r="M811" t="n">
        <v>11</v>
      </c>
      <c r="N811" t="n">
        <v>30.11</v>
      </c>
      <c r="O811" t="n">
        <v>20785.69</v>
      </c>
      <c r="P811" t="n">
        <v>98.25</v>
      </c>
      <c r="Q811" t="n">
        <v>446.27</v>
      </c>
      <c r="R811" t="n">
        <v>42.44</v>
      </c>
      <c r="S811" t="n">
        <v>28.73</v>
      </c>
      <c r="T811" t="n">
        <v>6162.47</v>
      </c>
      <c r="U811" t="n">
        <v>0.68</v>
      </c>
      <c r="V811" t="n">
        <v>0.9</v>
      </c>
      <c r="W811" t="n">
        <v>0.1</v>
      </c>
      <c r="X811" t="n">
        <v>0.36</v>
      </c>
      <c r="Y811" t="n">
        <v>1</v>
      </c>
      <c r="Z811" t="n">
        <v>10</v>
      </c>
    </row>
    <row r="812">
      <c r="A812" t="n">
        <v>22</v>
      </c>
      <c r="B812" t="n">
        <v>80</v>
      </c>
      <c r="C812" t="inlineStr">
        <is>
          <t xml:space="preserve">CONCLUIDO	</t>
        </is>
      </c>
      <c r="D812" t="n">
        <v>8.504</v>
      </c>
      <c r="E812" t="n">
        <v>11.76</v>
      </c>
      <c r="F812" t="n">
        <v>9.050000000000001</v>
      </c>
      <c r="G812" t="n">
        <v>45.24</v>
      </c>
      <c r="H812" t="n">
        <v>0.6899999999999999</v>
      </c>
      <c r="I812" t="n">
        <v>12</v>
      </c>
      <c r="J812" t="n">
        <v>167</v>
      </c>
      <c r="K812" t="n">
        <v>50.28</v>
      </c>
      <c r="L812" t="n">
        <v>6.5</v>
      </c>
      <c r="M812" t="n">
        <v>10</v>
      </c>
      <c r="N812" t="n">
        <v>30.22</v>
      </c>
      <c r="O812" t="n">
        <v>20830.22</v>
      </c>
      <c r="P812" t="n">
        <v>97.14</v>
      </c>
      <c r="Q812" t="n">
        <v>446.27</v>
      </c>
      <c r="R812" t="n">
        <v>41.32</v>
      </c>
      <c r="S812" t="n">
        <v>28.73</v>
      </c>
      <c r="T812" t="n">
        <v>5605.66</v>
      </c>
      <c r="U812" t="n">
        <v>0.7</v>
      </c>
      <c r="V812" t="n">
        <v>0.9</v>
      </c>
      <c r="W812" t="n">
        <v>0.1</v>
      </c>
      <c r="X812" t="n">
        <v>0.33</v>
      </c>
      <c r="Y812" t="n">
        <v>1</v>
      </c>
      <c r="Z812" t="n">
        <v>10</v>
      </c>
    </row>
    <row r="813">
      <c r="A813" t="n">
        <v>23</v>
      </c>
      <c r="B813" t="n">
        <v>80</v>
      </c>
      <c r="C813" t="inlineStr">
        <is>
          <t xml:space="preserve">CONCLUIDO	</t>
        </is>
      </c>
      <c r="D813" t="n">
        <v>8.501200000000001</v>
      </c>
      <c r="E813" t="n">
        <v>11.76</v>
      </c>
      <c r="F813" t="n">
        <v>9.050000000000001</v>
      </c>
      <c r="G813" t="n">
        <v>45.26</v>
      </c>
      <c r="H813" t="n">
        <v>0.71</v>
      </c>
      <c r="I813" t="n">
        <v>12</v>
      </c>
      <c r="J813" t="n">
        <v>167.36</v>
      </c>
      <c r="K813" t="n">
        <v>50.28</v>
      </c>
      <c r="L813" t="n">
        <v>6.75</v>
      </c>
      <c r="M813" t="n">
        <v>10</v>
      </c>
      <c r="N813" t="n">
        <v>30.33</v>
      </c>
      <c r="O813" t="n">
        <v>20874.78</v>
      </c>
      <c r="P813" t="n">
        <v>96.62</v>
      </c>
      <c r="Q813" t="n">
        <v>446.27</v>
      </c>
      <c r="R813" t="n">
        <v>41.45</v>
      </c>
      <c r="S813" t="n">
        <v>28.73</v>
      </c>
      <c r="T813" t="n">
        <v>5671.36</v>
      </c>
      <c r="U813" t="n">
        <v>0.6899999999999999</v>
      </c>
      <c r="V813" t="n">
        <v>0.9</v>
      </c>
      <c r="W813" t="n">
        <v>0.1</v>
      </c>
      <c r="X813" t="n">
        <v>0.33</v>
      </c>
      <c r="Y813" t="n">
        <v>1</v>
      </c>
      <c r="Z813" t="n">
        <v>10</v>
      </c>
    </row>
    <row r="814">
      <c r="A814" t="n">
        <v>24</v>
      </c>
      <c r="B814" t="n">
        <v>80</v>
      </c>
      <c r="C814" t="inlineStr">
        <is>
          <t xml:space="preserve">CONCLUIDO	</t>
        </is>
      </c>
      <c r="D814" t="n">
        <v>8.5627</v>
      </c>
      <c r="E814" t="n">
        <v>11.68</v>
      </c>
      <c r="F814" t="n">
        <v>9</v>
      </c>
      <c r="G814" t="n">
        <v>49.09</v>
      </c>
      <c r="H814" t="n">
        <v>0.74</v>
      </c>
      <c r="I814" t="n">
        <v>11</v>
      </c>
      <c r="J814" t="n">
        <v>167.72</v>
      </c>
      <c r="K814" t="n">
        <v>50.28</v>
      </c>
      <c r="L814" t="n">
        <v>7</v>
      </c>
      <c r="M814" t="n">
        <v>9</v>
      </c>
      <c r="N814" t="n">
        <v>30.44</v>
      </c>
      <c r="O814" t="n">
        <v>20919.39</v>
      </c>
      <c r="P814" t="n">
        <v>95.09</v>
      </c>
      <c r="Q814" t="n">
        <v>446.27</v>
      </c>
      <c r="R814" t="n">
        <v>39.75</v>
      </c>
      <c r="S814" t="n">
        <v>28.73</v>
      </c>
      <c r="T814" t="n">
        <v>4825.59</v>
      </c>
      <c r="U814" t="n">
        <v>0.72</v>
      </c>
      <c r="V814" t="n">
        <v>0.9</v>
      </c>
      <c r="W814" t="n">
        <v>0.1</v>
      </c>
      <c r="X814" t="n">
        <v>0.28</v>
      </c>
      <c r="Y814" t="n">
        <v>1</v>
      </c>
      <c r="Z814" t="n">
        <v>10</v>
      </c>
    </row>
    <row r="815">
      <c r="A815" t="n">
        <v>25</v>
      </c>
      <c r="B815" t="n">
        <v>80</v>
      </c>
      <c r="C815" t="inlineStr">
        <is>
          <t xml:space="preserve">CONCLUIDO	</t>
        </is>
      </c>
      <c r="D815" t="n">
        <v>8.557399999999999</v>
      </c>
      <c r="E815" t="n">
        <v>11.69</v>
      </c>
      <c r="F815" t="n">
        <v>9.01</v>
      </c>
      <c r="G815" t="n">
        <v>49.13</v>
      </c>
      <c r="H815" t="n">
        <v>0.76</v>
      </c>
      <c r="I815" t="n">
        <v>11</v>
      </c>
      <c r="J815" t="n">
        <v>168.08</v>
      </c>
      <c r="K815" t="n">
        <v>50.28</v>
      </c>
      <c r="L815" t="n">
        <v>7.25</v>
      </c>
      <c r="M815" t="n">
        <v>9</v>
      </c>
      <c r="N815" t="n">
        <v>30.55</v>
      </c>
      <c r="O815" t="n">
        <v>20964.03</v>
      </c>
      <c r="P815" t="n">
        <v>94.54000000000001</v>
      </c>
      <c r="Q815" t="n">
        <v>446.31</v>
      </c>
      <c r="R815" t="n">
        <v>39.9</v>
      </c>
      <c r="S815" t="n">
        <v>28.73</v>
      </c>
      <c r="T815" t="n">
        <v>4901.35</v>
      </c>
      <c r="U815" t="n">
        <v>0.72</v>
      </c>
      <c r="V815" t="n">
        <v>0.9</v>
      </c>
      <c r="W815" t="n">
        <v>0.1</v>
      </c>
      <c r="X815" t="n">
        <v>0.29</v>
      </c>
      <c r="Y815" t="n">
        <v>1</v>
      </c>
      <c r="Z815" t="n">
        <v>10</v>
      </c>
    </row>
    <row r="816">
      <c r="A816" t="n">
        <v>26</v>
      </c>
      <c r="B816" t="n">
        <v>80</v>
      </c>
      <c r="C816" t="inlineStr">
        <is>
          <t xml:space="preserve">CONCLUIDO	</t>
        </is>
      </c>
      <c r="D816" t="n">
        <v>8.607100000000001</v>
      </c>
      <c r="E816" t="n">
        <v>11.62</v>
      </c>
      <c r="F816" t="n">
        <v>8.970000000000001</v>
      </c>
      <c r="G816" t="n">
        <v>53.83</v>
      </c>
      <c r="H816" t="n">
        <v>0.79</v>
      </c>
      <c r="I816" t="n">
        <v>10</v>
      </c>
      <c r="J816" t="n">
        <v>168.44</v>
      </c>
      <c r="K816" t="n">
        <v>50.28</v>
      </c>
      <c r="L816" t="n">
        <v>7.5</v>
      </c>
      <c r="M816" t="n">
        <v>8</v>
      </c>
      <c r="N816" t="n">
        <v>30.66</v>
      </c>
      <c r="O816" t="n">
        <v>21008.71</v>
      </c>
      <c r="P816" t="n">
        <v>93.53</v>
      </c>
      <c r="Q816" t="n">
        <v>446.27</v>
      </c>
      <c r="R816" t="n">
        <v>38.71</v>
      </c>
      <c r="S816" t="n">
        <v>28.73</v>
      </c>
      <c r="T816" t="n">
        <v>4310.69</v>
      </c>
      <c r="U816" t="n">
        <v>0.74</v>
      </c>
      <c r="V816" t="n">
        <v>0.91</v>
      </c>
      <c r="W816" t="n">
        <v>0.1</v>
      </c>
      <c r="X816" t="n">
        <v>0.25</v>
      </c>
      <c r="Y816" t="n">
        <v>1</v>
      </c>
      <c r="Z816" t="n">
        <v>10</v>
      </c>
    </row>
    <row r="817">
      <c r="A817" t="n">
        <v>27</v>
      </c>
      <c r="B817" t="n">
        <v>80</v>
      </c>
      <c r="C817" t="inlineStr">
        <is>
          <t xml:space="preserve">CONCLUIDO	</t>
        </is>
      </c>
      <c r="D817" t="n">
        <v>8.6457</v>
      </c>
      <c r="E817" t="n">
        <v>11.57</v>
      </c>
      <c r="F817" t="n">
        <v>8.92</v>
      </c>
      <c r="G817" t="n">
        <v>53.52</v>
      </c>
      <c r="H817" t="n">
        <v>0.8100000000000001</v>
      </c>
      <c r="I817" t="n">
        <v>10</v>
      </c>
      <c r="J817" t="n">
        <v>168.81</v>
      </c>
      <c r="K817" t="n">
        <v>50.28</v>
      </c>
      <c r="L817" t="n">
        <v>7.75</v>
      </c>
      <c r="M817" t="n">
        <v>8</v>
      </c>
      <c r="N817" t="n">
        <v>30.78</v>
      </c>
      <c r="O817" t="n">
        <v>21053.43</v>
      </c>
      <c r="P817" t="n">
        <v>92.42</v>
      </c>
      <c r="Q817" t="n">
        <v>446.27</v>
      </c>
      <c r="R817" t="n">
        <v>36.92</v>
      </c>
      <c r="S817" t="n">
        <v>28.73</v>
      </c>
      <c r="T817" t="n">
        <v>3414.41</v>
      </c>
      <c r="U817" t="n">
        <v>0.78</v>
      </c>
      <c r="V817" t="n">
        <v>0.91</v>
      </c>
      <c r="W817" t="n">
        <v>0.1</v>
      </c>
      <c r="X817" t="n">
        <v>0.2</v>
      </c>
      <c r="Y817" t="n">
        <v>1</v>
      </c>
      <c r="Z817" t="n">
        <v>10</v>
      </c>
    </row>
    <row r="818">
      <c r="A818" t="n">
        <v>28</v>
      </c>
      <c r="B818" t="n">
        <v>80</v>
      </c>
      <c r="C818" t="inlineStr">
        <is>
          <t xml:space="preserve">CONCLUIDO	</t>
        </is>
      </c>
      <c r="D818" t="n">
        <v>8.5954</v>
      </c>
      <c r="E818" t="n">
        <v>11.63</v>
      </c>
      <c r="F818" t="n">
        <v>8.99</v>
      </c>
      <c r="G818" t="n">
        <v>53.92</v>
      </c>
      <c r="H818" t="n">
        <v>0.84</v>
      </c>
      <c r="I818" t="n">
        <v>10</v>
      </c>
      <c r="J818" t="n">
        <v>169.17</v>
      </c>
      <c r="K818" t="n">
        <v>50.28</v>
      </c>
      <c r="L818" t="n">
        <v>8</v>
      </c>
      <c r="M818" t="n">
        <v>8</v>
      </c>
      <c r="N818" t="n">
        <v>30.89</v>
      </c>
      <c r="O818" t="n">
        <v>21098.19</v>
      </c>
      <c r="P818" t="n">
        <v>92.61</v>
      </c>
      <c r="Q818" t="n">
        <v>446.28</v>
      </c>
      <c r="R818" t="n">
        <v>39.54</v>
      </c>
      <c r="S818" t="n">
        <v>28.73</v>
      </c>
      <c r="T818" t="n">
        <v>4724.93</v>
      </c>
      <c r="U818" t="n">
        <v>0.73</v>
      </c>
      <c r="V818" t="n">
        <v>0.91</v>
      </c>
      <c r="W818" t="n">
        <v>0.09</v>
      </c>
      <c r="X818" t="n">
        <v>0.27</v>
      </c>
      <c r="Y818" t="n">
        <v>1</v>
      </c>
      <c r="Z818" t="n">
        <v>10</v>
      </c>
    </row>
    <row r="819">
      <c r="A819" t="n">
        <v>29</v>
      </c>
      <c r="B819" t="n">
        <v>80</v>
      </c>
      <c r="C819" t="inlineStr">
        <is>
          <t xml:space="preserve">CONCLUIDO	</t>
        </is>
      </c>
      <c r="D819" t="n">
        <v>8.6501</v>
      </c>
      <c r="E819" t="n">
        <v>11.56</v>
      </c>
      <c r="F819" t="n">
        <v>8.949999999999999</v>
      </c>
      <c r="G819" t="n">
        <v>59.64</v>
      </c>
      <c r="H819" t="n">
        <v>0.86</v>
      </c>
      <c r="I819" t="n">
        <v>9</v>
      </c>
      <c r="J819" t="n">
        <v>169.53</v>
      </c>
      <c r="K819" t="n">
        <v>50.28</v>
      </c>
      <c r="L819" t="n">
        <v>8.25</v>
      </c>
      <c r="M819" t="n">
        <v>7</v>
      </c>
      <c r="N819" t="n">
        <v>31</v>
      </c>
      <c r="O819" t="n">
        <v>21142.98</v>
      </c>
      <c r="P819" t="n">
        <v>90.89</v>
      </c>
      <c r="Q819" t="n">
        <v>446.27</v>
      </c>
      <c r="R819" t="n">
        <v>38.01</v>
      </c>
      <c r="S819" t="n">
        <v>28.73</v>
      </c>
      <c r="T819" t="n">
        <v>3964.24</v>
      </c>
      <c r="U819" t="n">
        <v>0.76</v>
      </c>
      <c r="V819" t="n">
        <v>0.91</v>
      </c>
      <c r="W819" t="n">
        <v>0.09</v>
      </c>
      <c r="X819" t="n">
        <v>0.23</v>
      </c>
      <c r="Y819" t="n">
        <v>1</v>
      </c>
      <c r="Z819" t="n">
        <v>10</v>
      </c>
    </row>
    <row r="820">
      <c r="A820" t="n">
        <v>30</v>
      </c>
      <c r="B820" t="n">
        <v>80</v>
      </c>
      <c r="C820" t="inlineStr">
        <is>
          <t xml:space="preserve">CONCLUIDO	</t>
        </is>
      </c>
      <c r="D820" t="n">
        <v>8.654299999999999</v>
      </c>
      <c r="E820" t="n">
        <v>11.56</v>
      </c>
      <c r="F820" t="n">
        <v>8.94</v>
      </c>
      <c r="G820" t="n">
        <v>59.6</v>
      </c>
      <c r="H820" t="n">
        <v>0.89</v>
      </c>
      <c r="I820" t="n">
        <v>9</v>
      </c>
      <c r="J820" t="n">
        <v>169.9</v>
      </c>
      <c r="K820" t="n">
        <v>50.28</v>
      </c>
      <c r="L820" t="n">
        <v>8.5</v>
      </c>
      <c r="M820" t="n">
        <v>7</v>
      </c>
      <c r="N820" t="n">
        <v>31.12</v>
      </c>
      <c r="O820" t="n">
        <v>21187.82</v>
      </c>
      <c r="P820" t="n">
        <v>90.38</v>
      </c>
      <c r="Q820" t="n">
        <v>446.27</v>
      </c>
      <c r="R820" t="n">
        <v>37.79</v>
      </c>
      <c r="S820" t="n">
        <v>28.73</v>
      </c>
      <c r="T820" t="n">
        <v>3856.07</v>
      </c>
      <c r="U820" t="n">
        <v>0.76</v>
      </c>
      <c r="V820" t="n">
        <v>0.91</v>
      </c>
      <c r="W820" t="n">
        <v>0.09</v>
      </c>
      <c r="X820" t="n">
        <v>0.22</v>
      </c>
      <c r="Y820" t="n">
        <v>1</v>
      </c>
      <c r="Z820" t="n">
        <v>10</v>
      </c>
    </row>
    <row r="821">
      <c r="A821" t="n">
        <v>31</v>
      </c>
      <c r="B821" t="n">
        <v>80</v>
      </c>
      <c r="C821" t="inlineStr">
        <is>
          <t xml:space="preserve">CONCLUIDO	</t>
        </is>
      </c>
      <c r="D821" t="n">
        <v>8.6393</v>
      </c>
      <c r="E821" t="n">
        <v>11.58</v>
      </c>
      <c r="F821" t="n">
        <v>8.960000000000001</v>
      </c>
      <c r="G821" t="n">
        <v>59.74</v>
      </c>
      <c r="H821" t="n">
        <v>0.91</v>
      </c>
      <c r="I821" t="n">
        <v>9</v>
      </c>
      <c r="J821" t="n">
        <v>170.26</v>
      </c>
      <c r="K821" t="n">
        <v>50.28</v>
      </c>
      <c r="L821" t="n">
        <v>8.75</v>
      </c>
      <c r="M821" t="n">
        <v>7</v>
      </c>
      <c r="N821" t="n">
        <v>31.23</v>
      </c>
      <c r="O821" t="n">
        <v>21232.69</v>
      </c>
      <c r="P821" t="n">
        <v>90.23999999999999</v>
      </c>
      <c r="Q821" t="n">
        <v>446.27</v>
      </c>
      <c r="R821" t="n">
        <v>38.45</v>
      </c>
      <c r="S821" t="n">
        <v>28.73</v>
      </c>
      <c r="T821" t="n">
        <v>4185.78</v>
      </c>
      <c r="U821" t="n">
        <v>0.75</v>
      </c>
      <c r="V821" t="n">
        <v>0.91</v>
      </c>
      <c r="W821" t="n">
        <v>0.1</v>
      </c>
      <c r="X821" t="n">
        <v>0.24</v>
      </c>
      <c r="Y821" t="n">
        <v>1</v>
      </c>
      <c r="Z821" t="n">
        <v>10</v>
      </c>
    </row>
    <row r="822">
      <c r="A822" t="n">
        <v>32</v>
      </c>
      <c r="B822" t="n">
        <v>80</v>
      </c>
      <c r="C822" t="inlineStr">
        <is>
          <t xml:space="preserve">CONCLUIDO	</t>
        </is>
      </c>
      <c r="D822" t="n">
        <v>8.6472</v>
      </c>
      <c r="E822" t="n">
        <v>11.56</v>
      </c>
      <c r="F822" t="n">
        <v>8.949999999999999</v>
      </c>
      <c r="G822" t="n">
        <v>59.67</v>
      </c>
      <c r="H822" t="n">
        <v>0.9399999999999999</v>
      </c>
      <c r="I822" t="n">
        <v>9</v>
      </c>
      <c r="J822" t="n">
        <v>170.62</v>
      </c>
      <c r="K822" t="n">
        <v>50.28</v>
      </c>
      <c r="L822" t="n">
        <v>9</v>
      </c>
      <c r="M822" t="n">
        <v>7</v>
      </c>
      <c r="N822" t="n">
        <v>31.34</v>
      </c>
      <c r="O822" t="n">
        <v>21277.6</v>
      </c>
      <c r="P822" t="n">
        <v>89.16</v>
      </c>
      <c r="Q822" t="n">
        <v>446.27</v>
      </c>
      <c r="R822" t="n">
        <v>38.07</v>
      </c>
      <c r="S822" t="n">
        <v>28.73</v>
      </c>
      <c r="T822" t="n">
        <v>3994.65</v>
      </c>
      <c r="U822" t="n">
        <v>0.75</v>
      </c>
      <c r="V822" t="n">
        <v>0.91</v>
      </c>
      <c r="W822" t="n">
        <v>0.1</v>
      </c>
      <c r="X822" t="n">
        <v>0.23</v>
      </c>
      <c r="Y822" t="n">
        <v>1</v>
      </c>
      <c r="Z822" t="n">
        <v>10</v>
      </c>
    </row>
    <row r="823">
      <c r="A823" t="n">
        <v>33</v>
      </c>
      <c r="B823" t="n">
        <v>80</v>
      </c>
      <c r="C823" t="inlineStr">
        <is>
          <t xml:space="preserve">CONCLUIDO	</t>
        </is>
      </c>
      <c r="D823" t="n">
        <v>8.692299999999999</v>
      </c>
      <c r="E823" t="n">
        <v>11.5</v>
      </c>
      <c r="F823" t="n">
        <v>8.92</v>
      </c>
      <c r="G823" t="n">
        <v>66.92</v>
      </c>
      <c r="H823" t="n">
        <v>0.96</v>
      </c>
      <c r="I823" t="n">
        <v>8</v>
      </c>
      <c r="J823" t="n">
        <v>170.99</v>
      </c>
      <c r="K823" t="n">
        <v>50.28</v>
      </c>
      <c r="L823" t="n">
        <v>9.25</v>
      </c>
      <c r="M823" t="n">
        <v>6</v>
      </c>
      <c r="N823" t="n">
        <v>31.46</v>
      </c>
      <c r="O823" t="n">
        <v>21322.55</v>
      </c>
      <c r="P823" t="n">
        <v>87.98</v>
      </c>
      <c r="Q823" t="n">
        <v>446.27</v>
      </c>
      <c r="R823" t="n">
        <v>37.2</v>
      </c>
      <c r="S823" t="n">
        <v>28.73</v>
      </c>
      <c r="T823" t="n">
        <v>3567.11</v>
      </c>
      <c r="U823" t="n">
        <v>0.77</v>
      </c>
      <c r="V823" t="n">
        <v>0.91</v>
      </c>
      <c r="W823" t="n">
        <v>0.09</v>
      </c>
      <c r="X823" t="n">
        <v>0.2</v>
      </c>
      <c r="Y823" t="n">
        <v>1</v>
      </c>
      <c r="Z823" t="n">
        <v>10</v>
      </c>
    </row>
    <row r="824">
      <c r="A824" t="n">
        <v>34</v>
      </c>
      <c r="B824" t="n">
        <v>80</v>
      </c>
      <c r="C824" t="inlineStr">
        <is>
          <t xml:space="preserve">CONCLUIDO	</t>
        </is>
      </c>
      <c r="D824" t="n">
        <v>8.7104</v>
      </c>
      <c r="E824" t="n">
        <v>11.48</v>
      </c>
      <c r="F824" t="n">
        <v>8.9</v>
      </c>
      <c r="G824" t="n">
        <v>66.73999999999999</v>
      </c>
      <c r="H824" t="n">
        <v>0.98</v>
      </c>
      <c r="I824" t="n">
        <v>8</v>
      </c>
      <c r="J824" t="n">
        <v>171.35</v>
      </c>
      <c r="K824" t="n">
        <v>50.28</v>
      </c>
      <c r="L824" t="n">
        <v>9.5</v>
      </c>
      <c r="M824" t="n">
        <v>6</v>
      </c>
      <c r="N824" t="n">
        <v>31.57</v>
      </c>
      <c r="O824" t="n">
        <v>21367.54</v>
      </c>
      <c r="P824" t="n">
        <v>87.19</v>
      </c>
      <c r="Q824" t="n">
        <v>446.3</v>
      </c>
      <c r="R824" t="n">
        <v>36.31</v>
      </c>
      <c r="S824" t="n">
        <v>28.73</v>
      </c>
      <c r="T824" t="n">
        <v>3119.09</v>
      </c>
      <c r="U824" t="n">
        <v>0.79</v>
      </c>
      <c r="V824" t="n">
        <v>0.92</v>
      </c>
      <c r="W824" t="n">
        <v>0.09</v>
      </c>
      <c r="X824" t="n">
        <v>0.18</v>
      </c>
      <c r="Y824" t="n">
        <v>1</v>
      </c>
      <c r="Z824" t="n">
        <v>10</v>
      </c>
    </row>
    <row r="825">
      <c r="A825" t="n">
        <v>35</v>
      </c>
      <c r="B825" t="n">
        <v>80</v>
      </c>
      <c r="C825" t="inlineStr">
        <is>
          <t xml:space="preserve">CONCLUIDO	</t>
        </is>
      </c>
      <c r="D825" t="n">
        <v>8.7188</v>
      </c>
      <c r="E825" t="n">
        <v>11.47</v>
      </c>
      <c r="F825" t="n">
        <v>8.890000000000001</v>
      </c>
      <c r="G825" t="n">
        <v>66.65000000000001</v>
      </c>
      <c r="H825" t="n">
        <v>1.01</v>
      </c>
      <c r="I825" t="n">
        <v>8</v>
      </c>
      <c r="J825" t="n">
        <v>171.72</v>
      </c>
      <c r="K825" t="n">
        <v>50.28</v>
      </c>
      <c r="L825" t="n">
        <v>9.75</v>
      </c>
      <c r="M825" t="n">
        <v>6</v>
      </c>
      <c r="N825" t="n">
        <v>31.69</v>
      </c>
      <c r="O825" t="n">
        <v>21412.57</v>
      </c>
      <c r="P825" t="n">
        <v>85.76000000000001</v>
      </c>
      <c r="Q825" t="n">
        <v>446.3</v>
      </c>
      <c r="R825" t="n">
        <v>36.06</v>
      </c>
      <c r="S825" t="n">
        <v>28.73</v>
      </c>
      <c r="T825" t="n">
        <v>2994.44</v>
      </c>
      <c r="U825" t="n">
        <v>0.8</v>
      </c>
      <c r="V825" t="n">
        <v>0.92</v>
      </c>
      <c r="W825" t="n">
        <v>0.09</v>
      </c>
      <c r="X825" t="n">
        <v>0.17</v>
      </c>
      <c r="Y825" t="n">
        <v>1</v>
      </c>
      <c r="Z825" t="n">
        <v>10</v>
      </c>
    </row>
    <row r="826">
      <c r="A826" t="n">
        <v>36</v>
      </c>
      <c r="B826" t="n">
        <v>80</v>
      </c>
      <c r="C826" t="inlineStr">
        <is>
          <t xml:space="preserve">CONCLUIDO	</t>
        </is>
      </c>
      <c r="D826" t="n">
        <v>8.6732</v>
      </c>
      <c r="E826" t="n">
        <v>11.53</v>
      </c>
      <c r="F826" t="n">
        <v>8.949999999999999</v>
      </c>
      <c r="G826" t="n">
        <v>67.11</v>
      </c>
      <c r="H826" t="n">
        <v>1.03</v>
      </c>
      <c r="I826" t="n">
        <v>8</v>
      </c>
      <c r="J826" t="n">
        <v>172.08</v>
      </c>
      <c r="K826" t="n">
        <v>50.28</v>
      </c>
      <c r="L826" t="n">
        <v>10</v>
      </c>
      <c r="M826" t="n">
        <v>6</v>
      </c>
      <c r="N826" t="n">
        <v>31.8</v>
      </c>
      <c r="O826" t="n">
        <v>21457.64</v>
      </c>
      <c r="P826" t="n">
        <v>85.14</v>
      </c>
      <c r="Q826" t="n">
        <v>446.27</v>
      </c>
      <c r="R826" t="n">
        <v>38.09</v>
      </c>
      <c r="S826" t="n">
        <v>28.73</v>
      </c>
      <c r="T826" t="n">
        <v>4009.58</v>
      </c>
      <c r="U826" t="n">
        <v>0.75</v>
      </c>
      <c r="V826" t="n">
        <v>0.91</v>
      </c>
      <c r="W826" t="n">
        <v>0.09</v>
      </c>
      <c r="X826" t="n">
        <v>0.23</v>
      </c>
      <c r="Y826" t="n">
        <v>1</v>
      </c>
      <c r="Z826" t="n">
        <v>10</v>
      </c>
    </row>
    <row r="827">
      <c r="A827" t="n">
        <v>37</v>
      </c>
      <c r="B827" t="n">
        <v>80</v>
      </c>
      <c r="C827" t="inlineStr">
        <is>
          <t xml:space="preserve">CONCLUIDO	</t>
        </is>
      </c>
      <c r="D827" t="n">
        <v>8.7357</v>
      </c>
      <c r="E827" t="n">
        <v>11.45</v>
      </c>
      <c r="F827" t="n">
        <v>8.9</v>
      </c>
      <c r="G827" t="n">
        <v>76.26000000000001</v>
      </c>
      <c r="H827" t="n">
        <v>1.05</v>
      </c>
      <c r="I827" t="n">
        <v>7</v>
      </c>
      <c r="J827" t="n">
        <v>172.45</v>
      </c>
      <c r="K827" t="n">
        <v>50.28</v>
      </c>
      <c r="L827" t="n">
        <v>10.25</v>
      </c>
      <c r="M827" t="n">
        <v>4</v>
      </c>
      <c r="N827" t="n">
        <v>31.92</v>
      </c>
      <c r="O827" t="n">
        <v>21502.75</v>
      </c>
      <c r="P827" t="n">
        <v>84.33</v>
      </c>
      <c r="Q827" t="n">
        <v>446.27</v>
      </c>
      <c r="R827" t="n">
        <v>36.41</v>
      </c>
      <c r="S827" t="n">
        <v>28.73</v>
      </c>
      <c r="T827" t="n">
        <v>3176.78</v>
      </c>
      <c r="U827" t="n">
        <v>0.79</v>
      </c>
      <c r="V827" t="n">
        <v>0.92</v>
      </c>
      <c r="W827" t="n">
        <v>0.09</v>
      </c>
      <c r="X827" t="n">
        <v>0.18</v>
      </c>
      <c r="Y827" t="n">
        <v>1</v>
      </c>
      <c r="Z827" t="n">
        <v>10</v>
      </c>
    </row>
    <row r="828">
      <c r="A828" t="n">
        <v>38</v>
      </c>
      <c r="B828" t="n">
        <v>80</v>
      </c>
      <c r="C828" t="inlineStr">
        <is>
          <t xml:space="preserve">CONCLUIDO	</t>
        </is>
      </c>
      <c r="D828" t="n">
        <v>8.7425</v>
      </c>
      <c r="E828" t="n">
        <v>11.44</v>
      </c>
      <c r="F828" t="n">
        <v>8.890000000000001</v>
      </c>
      <c r="G828" t="n">
        <v>76.19</v>
      </c>
      <c r="H828" t="n">
        <v>1.08</v>
      </c>
      <c r="I828" t="n">
        <v>7</v>
      </c>
      <c r="J828" t="n">
        <v>172.82</v>
      </c>
      <c r="K828" t="n">
        <v>50.28</v>
      </c>
      <c r="L828" t="n">
        <v>10.5</v>
      </c>
      <c r="M828" t="n">
        <v>2</v>
      </c>
      <c r="N828" t="n">
        <v>32.04</v>
      </c>
      <c r="O828" t="n">
        <v>21547.89</v>
      </c>
      <c r="P828" t="n">
        <v>84.17</v>
      </c>
      <c r="Q828" t="n">
        <v>446.27</v>
      </c>
      <c r="R828" t="n">
        <v>35.98</v>
      </c>
      <c r="S828" t="n">
        <v>28.73</v>
      </c>
      <c r="T828" t="n">
        <v>2958.4</v>
      </c>
      <c r="U828" t="n">
        <v>0.8</v>
      </c>
      <c r="V828" t="n">
        <v>0.92</v>
      </c>
      <c r="W828" t="n">
        <v>0.1</v>
      </c>
      <c r="X828" t="n">
        <v>0.17</v>
      </c>
      <c r="Y828" t="n">
        <v>1</v>
      </c>
      <c r="Z828" t="n">
        <v>10</v>
      </c>
    </row>
    <row r="829">
      <c r="A829" t="n">
        <v>39</v>
      </c>
      <c r="B829" t="n">
        <v>80</v>
      </c>
      <c r="C829" t="inlineStr">
        <is>
          <t xml:space="preserve">CONCLUIDO	</t>
        </is>
      </c>
      <c r="D829" t="n">
        <v>8.7355</v>
      </c>
      <c r="E829" t="n">
        <v>11.45</v>
      </c>
      <c r="F829" t="n">
        <v>8.9</v>
      </c>
      <c r="G829" t="n">
        <v>76.26000000000001</v>
      </c>
      <c r="H829" t="n">
        <v>1.1</v>
      </c>
      <c r="I829" t="n">
        <v>7</v>
      </c>
      <c r="J829" t="n">
        <v>173.18</v>
      </c>
      <c r="K829" t="n">
        <v>50.28</v>
      </c>
      <c r="L829" t="n">
        <v>10.75</v>
      </c>
      <c r="M829" t="n">
        <v>1</v>
      </c>
      <c r="N829" t="n">
        <v>32.15</v>
      </c>
      <c r="O829" t="n">
        <v>21593.08</v>
      </c>
      <c r="P829" t="n">
        <v>84.26000000000001</v>
      </c>
      <c r="Q829" t="n">
        <v>446.31</v>
      </c>
      <c r="R829" t="n">
        <v>36.28</v>
      </c>
      <c r="S829" t="n">
        <v>28.73</v>
      </c>
      <c r="T829" t="n">
        <v>3109.07</v>
      </c>
      <c r="U829" t="n">
        <v>0.79</v>
      </c>
      <c r="V829" t="n">
        <v>0.92</v>
      </c>
      <c r="W829" t="n">
        <v>0.1</v>
      </c>
      <c r="X829" t="n">
        <v>0.18</v>
      </c>
      <c r="Y829" t="n">
        <v>1</v>
      </c>
      <c r="Z829" t="n">
        <v>10</v>
      </c>
    </row>
    <row r="830">
      <c r="A830" t="n">
        <v>40</v>
      </c>
      <c r="B830" t="n">
        <v>80</v>
      </c>
      <c r="C830" t="inlineStr">
        <is>
          <t xml:space="preserve">CONCLUIDO	</t>
        </is>
      </c>
      <c r="D830" t="n">
        <v>8.733000000000001</v>
      </c>
      <c r="E830" t="n">
        <v>11.45</v>
      </c>
      <c r="F830" t="n">
        <v>8.9</v>
      </c>
      <c r="G830" t="n">
        <v>76.29000000000001</v>
      </c>
      <c r="H830" t="n">
        <v>1.12</v>
      </c>
      <c r="I830" t="n">
        <v>7</v>
      </c>
      <c r="J830" t="n">
        <v>173.55</v>
      </c>
      <c r="K830" t="n">
        <v>50.28</v>
      </c>
      <c r="L830" t="n">
        <v>11</v>
      </c>
      <c r="M830" t="n">
        <v>0</v>
      </c>
      <c r="N830" t="n">
        <v>32.27</v>
      </c>
      <c r="O830" t="n">
        <v>21638.31</v>
      </c>
      <c r="P830" t="n">
        <v>84.40000000000001</v>
      </c>
      <c r="Q830" t="n">
        <v>446.27</v>
      </c>
      <c r="R830" t="n">
        <v>36.33</v>
      </c>
      <c r="S830" t="n">
        <v>28.73</v>
      </c>
      <c r="T830" t="n">
        <v>3135.43</v>
      </c>
      <c r="U830" t="n">
        <v>0.79</v>
      </c>
      <c r="V830" t="n">
        <v>0.92</v>
      </c>
      <c r="W830" t="n">
        <v>0.1</v>
      </c>
      <c r="X830" t="n">
        <v>0.18</v>
      </c>
      <c r="Y830" t="n">
        <v>1</v>
      </c>
      <c r="Z830" t="n">
        <v>10</v>
      </c>
    </row>
    <row r="831">
      <c r="A831" t="n">
        <v>0</v>
      </c>
      <c r="B831" t="n">
        <v>115</v>
      </c>
      <c r="C831" t="inlineStr">
        <is>
          <t xml:space="preserve">CONCLUIDO	</t>
        </is>
      </c>
      <c r="D831" t="n">
        <v>4.5622</v>
      </c>
      <c r="E831" t="n">
        <v>21.92</v>
      </c>
      <c r="F831" t="n">
        <v>12.98</v>
      </c>
      <c r="G831" t="n">
        <v>5.45</v>
      </c>
      <c r="H831" t="n">
        <v>0.08</v>
      </c>
      <c r="I831" t="n">
        <v>143</v>
      </c>
      <c r="J831" t="n">
        <v>222.93</v>
      </c>
      <c r="K831" t="n">
        <v>56.94</v>
      </c>
      <c r="L831" t="n">
        <v>1</v>
      </c>
      <c r="M831" t="n">
        <v>141</v>
      </c>
      <c r="N831" t="n">
        <v>49.99</v>
      </c>
      <c r="O831" t="n">
        <v>27728.69</v>
      </c>
      <c r="P831" t="n">
        <v>196.03</v>
      </c>
      <c r="Q831" t="n">
        <v>446.53</v>
      </c>
      <c r="R831" t="n">
        <v>170.27</v>
      </c>
      <c r="S831" t="n">
        <v>28.73</v>
      </c>
      <c r="T831" t="n">
        <v>69425.82000000001</v>
      </c>
      <c r="U831" t="n">
        <v>0.17</v>
      </c>
      <c r="V831" t="n">
        <v>0.63</v>
      </c>
      <c r="W831" t="n">
        <v>0.31</v>
      </c>
      <c r="X831" t="n">
        <v>4.26</v>
      </c>
      <c r="Y831" t="n">
        <v>1</v>
      </c>
      <c r="Z831" t="n">
        <v>10</v>
      </c>
    </row>
    <row r="832">
      <c r="A832" t="n">
        <v>1</v>
      </c>
      <c r="B832" t="n">
        <v>115</v>
      </c>
      <c r="C832" t="inlineStr">
        <is>
          <t xml:space="preserve">CONCLUIDO	</t>
        </is>
      </c>
      <c r="D832" t="n">
        <v>5.2884</v>
      </c>
      <c r="E832" t="n">
        <v>18.91</v>
      </c>
      <c r="F832" t="n">
        <v>11.73</v>
      </c>
      <c r="G832" t="n">
        <v>6.83</v>
      </c>
      <c r="H832" t="n">
        <v>0.1</v>
      </c>
      <c r="I832" t="n">
        <v>103</v>
      </c>
      <c r="J832" t="n">
        <v>223.35</v>
      </c>
      <c r="K832" t="n">
        <v>56.94</v>
      </c>
      <c r="L832" t="n">
        <v>1.25</v>
      </c>
      <c r="M832" t="n">
        <v>101</v>
      </c>
      <c r="N832" t="n">
        <v>50.15</v>
      </c>
      <c r="O832" t="n">
        <v>27780.03</v>
      </c>
      <c r="P832" t="n">
        <v>176.55</v>
      </c>
      <c r="Q832" t="n">
        <v>446.32</v>
      </c>
      <c r="R832" t="n">
        <v>128.95</v>
      </c>
      <c r="S832" t="n">
        <v>28.73</v>
      </c>
      <c r="T832" t="n">
        <v>48962.64</v>
      </c>
      <c r="U832" t="n">
        <v>0.22</v>
      </c>
      <c r="V832" t="n">
        <v>0.6899999999999999</v>
      </c>
      <c r="W832" t="n">
        <v>0.24</v>
      </c>
      <c r="X832" t="n">
        <v>3.01</v>
      </c>
      <c r="Y832" t="n">
        <v>1</v>
      </c>
      <c r="Z832" t="n">
        <v>10</v>
      </c>
    </row>
    <row r="833">
      <c r="A833" t="n">
        <v>2</v>
      </c>
      <c r="B833" t="n">
        <v>115</v>
      </c>
      <c r="C833" t="inlineStr">
        <is>
          <t xml:space="preserve">CONCLUIDO	</t>
        </is>
      </c>
      <c r="D833" t="n">
        <v>5.7886</v>
      </c>
      <c r="E833" t="n">
        <v>17.28</v>
      </c>
      <c r="F833" t="n">
        <v>11.06</v>
      </c>
      <c r="G833" t="n">
        <v>8.19</v>
      </c>
      <c r="H833" t="n">
        <v>0.12</v>
      </c>
      <c r="I833" t="n">
        <v>81</v>
      </c>
      <c r="J833" t="n">
        <v>223.76</v>
      </c>
      <c r="K833" t="n">
        <v>56.94</v>
      </c>
      <c r="L833" t="n">
        <v>1.5</v>
      </c>
      <c r="M833" t="n">
        <v>79</v>
      </c>
      <c r="N833" t="n">
        <v>50.32</v>
      </c>
      <c r="O833" t="n">
        <v>27831.42</v>
      </c>
      <c r="P833" t="n">
        <v>166.04</v>
      </c>
      <c r="Q833" t="n">
        <v>446.29</v>
      </c>
      <c r="R833" t="n">
        <v>107.14</v>
      </c>
      <c r="S833" t="n">
        <v>28.73</v>
      </c>
      <c r="T833" t="n">
        <v>38170.94</v>
      </c>
      <c r="U833" t="n">
        <v>0.27</v>
      </c>
      <c r="V833" t="n">
        <v>0.74</v>
      </c>
      <c r="W833" t="n">
        <v>0.2</v>
      </c>
      <c r="X833" t="n">
        <v>2.34</v>
      </c>
      <c r="Y833" t="n">
        <v>1</v>
      </c>
      <c r="Z833" t="n">
        <v>10</v>
      </c>
    </row>
    <row r="834">
      <c r="A834" t="n">
        <v>3</v>
      </c>
      <c r="B834" t="n">
        <v>115</v>
      </c>
      <c r="C834" t="inlineStr">
        <is>
          <t xml:space="preserve">CONCLUIDO	</t>
        </is>
      </c>
      <c r="D834" t="n">
        <v>6.153</v>
      </c>
      <c r="E834" t="n">
        <v>16.25</v>
      </c>
      <c r="F834" t="n">
        <v>10.65</v>
      </c>
      <c r="G834" t="n">
        <v>9.539999999999999</v>
      </c>
      <c r="H834" t="n">
        <v>0.14</v>
      </c>
      <c r="I834" t="n">
        <v>67</v>
      </c>
      <c r="J834" t="n">
        <v>224.18</v>
      </c>
      <c r="K834" t="n">
        <v>56.94</v>
      </c>
      <c r="L834" t="n">
        <v>1.75</v>
      </c>
      <c r="M834" t="n">
        <v>65</v>
      </c>
      <c r="N834" t="n">
        <v>50.49</v>
      </c>
      <c r="O834" t="n">
        <v>27882.87</v>
      </c>
      <c r="P834" t="n">
        <v>159.46</v>
      </c>
      <c r="Q834" t="n">
        <v>446.41</v>
      </c>
      <c r="R834" t="n">
        <v>93.56</v>
      </c>
      <c r="S834" t="n">
        <v>28.73</v>
      </c>
      <c r="T834" t="n">
        <v>31449.02</v>
      </c>
      <c r="U834" t="n">
        <v>0.31</v>
      </c>
      <c r="V834" t="n">
        <v>0.76</v>
      </c>
      <c r="W834" t="n">
        <v>0.19</v>
      </c>
      <c r="X834" t="n">
        <v>1.93</v>
      </c>
      <c r="Y834" t="n">
        <v>1</v>
      </c>
      <c r="Z834" t="n">
        <v>10</v>
      </c>
    </row>
    <row r="835">
      <c r="A835" t="n">
        <v>4</v>
      </c>
      <c r="B835" t="n">
        <v>115</v>
      </c>
      <c r="C835" t="inlineStr">
        <is>
          <t xml:space="preserve">CONCLUIDO	</t>
        </is>
      </c>
      <c r="D835" t="n">
        <v>6.4516</v>
      </c>
      <c r="E835" t="n">
        <v>15.5</v>
      </c>
      <c r="F835" t="n">
        <v>10.34</v>
      </c>
      <c r="G835" t="n">
        <v>10.88</v>
      </c>
      <c r="H835" t="n">
        <v>0.16</v>
      </c>
      <c r="I835" t="n">
        <v>57</v>
      </c>
      <c r="J835" t="n">
        <v>224.6</v>
      </c>
      <c r="K835" t="n">
        <v>56.94</v>
      </c>
      <c r="L835" t="n">
        <v>2</v>
      </c>
      <c r="M835" t="n">
        <v>55</v>
      </c>
      <c r="N835" t="n">
        <v>50.65</v>
      </c>
      <c r="O835" t="n">
        <v>27934.37</v>
      </c>
      <c r="P835" t="n">
        <v>154.4</v>
      </c>
      <c r="Q835" t="n">
        <v>446.35</v>
      </c>
      <c r="R835" t="n">
        <v>83.42</v>
      </c>
      <c r="S835" t="n">
        <v>28.73</v>
      </c>
      <c r="T835" t="n">
        <v>26431.43</v>
      </c>
      <c r="U835" t="n">
        <v>0.34</v>
      </c>
      <c r="V835" t="n">
        <v>0.79</v>
      </c>
      <c r="W835" t="n">
        <v>0.17</v>
      </c>
      <c r="X835" t="n">
        <v>1.62</v>
      </c>
      <c r="Y835" t="n">
        <v>1</v>
      </c>
      <c r="Z835" t="n">
        <v>10</v>
      </c>
    </row>
    <row r="836">
      <c r="A836" t="n">
        <v>5</v>
      </c>
      <c r="B836" t="n">
        <v>115</v>
      </c>
      <c r="C836" t="inlineStr">
        <is>
          <t xml:space="preserve">CONCLUIDO	</t>
        </is>
      </c>
      <c r="D836" t="n">
        <v>6.6558</v>
      </c>
      <c r="E836" t="n">
        <v>15.02</v>
      </c>
      <c r="F836" t="n">
        <v>10.17</v>
      </c>
      <c r="G836" t="n">
        <v>12.2</v>
      </c>
      <c r="H836" t="n">
        <v>0.18</v>
      </c>
      <c r="I836" t="n">
        <v>50</v>
      </c>
      <c r="J836" t="n">
        <v>225.01</v>
      </c>
      <c r="K836" t="n">
        <v>56.94</v>
      </c>
      <c r="L836" t="n">
        <v>2.25</v>
      </c>
      <c r="M836" t="n">
        <v>48</v>
      </c>
      <c r="N836" t="n">
        <v>50.82</v>
      </c>
      <c r="O836" t="n">
        <v>27985.94</v>
      </c>
      <c r="P836" t="n">
        <v>151.41</v>
      </c>
      <c r="Q836" t="n">
        <v>446.29</v>
      </c>
      <c r="R836" t="n">
        <v>78.03</v>
      </c>
      <c r="S836" t="n">
        <v>28.73</v>
      </c>
      <c r="T836" t="n">
        <v>23771.73</v>
      </c>
      <c r="U836" t="n">
        <v>0.37</v>
      </c>
      <c r="V836" t="n">
        <v>0.8</v>
      </c>
      <c r="W836" t="n">
        <v>0.16</v>
      </c>
      <c r="X836" t="n">
        <v>1.45</v>
      </c>
      <c r="Y836" t="n">
        <v>1</v>
      </c>
      <c r="Z836" t="n">
        <v>10</v>
      </c>
    </row>
    <row r="837">
      <c r="A837" t="n">
        <v>6</v>
      </c>
      <c r="B837" t="n">
        <v>115</v>
      </c>
      <c r="C837" t="inlineStr">
        <is>
          <t xml:space="preserve">CONCLUIDO	</t>
        </is>
      </c>
      <c r="D837" t="n">
        <v>6.8752</v>
      </c>
      <c r="E837" t="n">
        <v>14.54</v>
      </c>
      <c r="F837" t="n">
        <v>9.949999999999999</v>
      </c>
      <c r="G837" t="n">
        <v>13.57</v>
      </c>
      <c r="H837" t="n">
        <v>0.2</v>
      </c>
      <c r="I837" t="n">
        <v>44</v>
      </c>
      <c r="J837" t="n">
        <v>225.43</v>
      </c>
      <c r="K837" t="n">
        <v>56.94</v>
      </c>
      <c r="L837" t="n">
        <v>2.5</v>
      </c>
      <c r="M837" t="n">
        <v>42</v>
      </c>
      <c r="N837" t="n">
        <v>50.99</v>
      </c>
      <c r="O837" t="n">
        <v>28037.57</v>
      </c>
      <c r="P837" t="n">
        <v>147.91</v>
      </c>
      <c r="Q837" t="n">
        <v>446.3</v>
      </c>
      <c r="R837" t="n">
        <v>70.73</v>
      </c>
      <c r="S837" t="n">
        <v>28.73</v>
      </c>
      <c r="T837" t="n">
        <v>20148.52</v>
      </c>
      <c r="U837" t="n">
        <v>0.41</v>
      </c>
      <c r="V837" t="n">
        <v>0.82</v>
      </c>
      <c r="W837" t="n">
        <v>0.15</v>
      </c>
      <c r="X837" t="n">
        <v>1.23</v>
      </c>
      <c r="Y837" t="n">
        <v>1</v>
      </c>
      <c r="Z837" t="n">
        <v>10</v>
      </c>
    </row>
    <row r="838">
      <c r="A838" t="n">
        <v>7</v>
      </c>
      <c r="B838" t="n">
        <v>115</v>
      </c>
      <c r="C838" t="inlineStr">
        <is>
          <t xml:space="preserve">CONCLUIDO	</t>
        </is>
      </c>
      <c r="D838" t="n">
        <v>7.0504</v>
      </c>
      <c r="E838" t="n">
        <v>14.18</v>
      </c>
      <c r="F838" t="n">
        <v>9.81</v>
      </c>
      <c r="G838" t="n">
        <v>15.09</v>
      </c>
      <c r="H838" t="n">
        <v>0.22</v>
      </c>
      <c r="I838" t="n">
        <v>39</v>
      </c>
      <c r="J838" t="n">
        <v>225.85</v>
      </c>
      <c r="K838" t="n">
        <v>56.94</v>
      </c>
      <c r="L838" t="n">
        <v>2.75</v>
      </c>
      <c r="M838" t="n">
        <v>37</v>
      </c>
      <c r="N838" t="n">
        <v>51.16</v>
      </c>
      <c r="O838" t="n">
        <v>28089.25</v>
      </c>
      <c r="P838" t="n">
        <v>145.35</v>
      </c>
      <c r="Q838" t="n">
        <v>446.27</v>
      </c>
      <c r="R838" t="n">
        <v>66.20999999999999</v>
      </c>
      <c r="S838" t="n">
        <v>28.73</v>
      </c>
      <c r="T838" t="n">
        <v>17916.72</v>
      </c>
      <c r="U838" t="n">
        <v>0.43</v>
      </c>
      <c r="V838" t="n">
        <v>0.83</v>
      </c>
      <c r="W838" t="n">
        <v>0.14</v>
      </c>
      <c r="X838" t="n">
        <v>1.09</v>
      </c>
      <c r="Y838" t="n">
        <v>1</v>
      </c>
      <c r="Z838" t="n">
        <v>10</v>
      </c>
    </row>
    <row r="839">
      <c r="A839" t="n">
        <v>8</v>
      </c>
      <c r="B839" t="n">
        <v>115</v>
      </c>
      <c r="C839" t="inlineStr">
        <is>
          <t xml:space="preserve">CONCLUIDO	</t>
        </is>
      </c>
      <c r="D839" t="n">
        <v>7.1652</v>
      </c>
      <c r="E839" t="n">
        <v>13.96</v>
      </c>
      <c r="F839" t="n">
        <v>9.720000000000001</v>
      </c>
      <c r="G839" t="n">
        <v>16.19</v>
      </c>
      <c r="H839" t="n">
        <v>0.24</v>
      </c>
      <c r="I839" t="n">
        <v>36</v>
      </c>
      <c r="J839" t="n">
        <v>226.27</v>
      </c>
      <c r="K839" t="n">
        <v>56.94</v>
      </c>
      <c r="L839" t="n">
        <v>3</v>
      </c>
      <c r="M839" t="n">
        <v>34</v>
      </c>
      <c r="N839" t="n">
        <v>51.33</v>
      </c>
      <c r="O839" t="n">
        <v>28140.99</v>
      </c>
      <c r="P839" t="n">
        <v>143.58</v>
      </c>
      <c r="Q839" t="n">
        <v>446.27</v>
      </c>
      <c r="R839" t="n">
        <v>63</v>
      </c>
      <c r="S839" t="n">
        <v>28.73</v>
      </c>
      <c r="T839" t="n">
        <v>16327.37</v>
      </c>
      <c r="U839" t="n">
        <v>0.46</v>
      </c>
      <c r="V839" t="n">
        <v>0.84</v>
      </c>
      <c r="W839" t="n">
        <v>0.14</v>
      </c>
      <c r="X839" t="n">
        <v>1</v>
      </c>
      <c r="Y839" t="n">
        <v>1</v>
      </c>
      <c r="Z839" t="n">
        <v>10</v>
      </c>
    </row>
    <row r="840">
      <c r="A840" t="n">
        <v>9</v>
      </c>
      <c r="B840" t="n">
        <v>115</v>
      </c>
      <c r="C840" t="inlineStr">
        <is>
          <t xml:space="preserve">CONCLUIDO	</t>
        </is>
      </c>
      <c r="D840" t="n">
        <v>7.2818</v>
      </c>
      <c r="E840" t="n">
        <v>13.73</v>
      </c>
      <c r="F840" t="n">
        <v>9.619999999999999</v>
      </c>
      <c r="G840" t="n">
        <v>17.5</v>
      </c>
      <c r="H840" t="n">
        <v>0.25</v>
      </c>
      <c r="I840" t="n">
        <v>33</v>
      </c>
      <c r="J840" t="n">
        <v>226.69</v>
      </c>
      <c r="K840" t="n">
        <v>56.94</v>
      </c>
      <c r="L840" t="n">
        <v>3.25</v>
      </c>
      <c r="M840" t="n">
        <v>31</v>
      </c>
      <c r="N840" t="n">
        <v>51.5</v>
      </c>
      <c r="O840" t="n">
        <v>28192.8</v>
      </c>
      <c r="P840" t="n">
        <v>141.95</v>
      </c>
      <c r="Q840" t="n">
        <v>446.29</v>
      </c>
      <c r="R840" t="n">
        <v>59.97</v>
      </c>
      <c r="S840" t="n">
        <v>28.73</v>
      </c>
      <c r="T840" t="n">
        <v>14824.26</v>
      </c>
      <c r="U840" t="n">
        <v>0.48</v>
      </c>
      <c r="V840" t="n">
        <v>0.85</v>
      </c>
      <c r="W840" t="n">
        <v>0.14</v>
      </c>
      <c r="X840" t="n">
        <v>0.9</v>
      </c>
      <c r="Y840" t="n">
        <v>1</v>
      </c>
      <c r="Z840" t="n">
        <v>10</v>
      </c>
    </row>
    <row r="841">
      <c r="A841" t="n">
        <v>10</v>
      </c>
      <c r="B841" t="n">
        <v>115</v>
      </c>
      <c r="C841" t="inlineStr">
        <is>
          <t xml:space="preserve">CONCLUIDO	</t>
        </is>
      </c>
      <c r="D841" t="n">
        <v>7.4088</v>
      </c>
      <c r="E841" t="n">
        <v>13.5</v>
      </c>
      <c r="F841" t="n">
        <v>9.52</v>
      </c>
      <c r="G841" t="n">
        <v>19.04</v>
      </c>
      <c r="H841" t="n">
        <v>0.27</v>
      </c>
      <c r="I841" t="n">
        <v>30</v>
      </c>
      <c r="J841" t="n">
        <v>227.11</v>
      </c>
      <c r="K841" t="n">
        <v>56.94</v>
      </c>
      <c r="L841" t="n">
        <v>3.5</v>
      </c>
      <c r="M841" t="n">
        <v>28</v>
      </c>
      <c r="N841" t="n">
        <v>51.67</v>
      </c>
      <c r="O841" t="n">
        <v>28244.66</v>
      </c>
      <c r="P841" t="n">
        <v>140.05</v>
      </c>
      <c r="Q841" t="n">
        <v>446.28</v>
      </c>
      <c r="R841" t="n">
        <v>56.51</v>
      </c>
      <c r="S841" t="n">
        <v>28.73</v>
      </c>
      <c r="T841" t="n">
        <v>13111.73</v>
      </c>
      <c r="U841" t="n">
        <v>0.51</v>
      </c>
      <c r="V841" t="n">
        <v>0.86</v>
      </c>
      <c r="W841" t="n">
        <v>0.13</v>
      </c>
      <c r="X841" t="n">
        <v>0.8</v>
      </c>
      <c r="Y841" t="n">
        <v>1</v>
      </c>
      <c r="Z841" t="n">
        <v>10</v>
      </c>
    </row>
    <row r="842">
      <c r="A842" t="n">
        <v>11</v>
      </c>
      <c r="B842" t="n">
        <v>115</v>
      </c>
      <c r="C842" t="inlineStr">
        <is>
          <t xml:space="preserve">CONCLUIDO	</t>
        </is>
      </c>
      <c r="D842" t="n">
        <v>7.553</v>
      </c>
      <c r="E842" t="n">
        <v>13.24</v>
      </c>
      <c r="F842" t="n">
        <v>9.35</v>
      </c>
      <c r="G842" t="n">
        <v>20.04</v>
      </c>
      <c r="H842" t="n">
        <v>0.29</v>
      </c>
      <c r="I842" t="n">
        <v>28</v>
      </c>
      <c r="J842" t="n">
        <v>227.53</v>
      </c>
      <c r="K842" t="n">
        <v>56.94</v>
      </c>
      <c r="L842" t="n">
        <v>3.75</v>
      </c>
      <c r="M842" t="n">
        <v>26</v>
      </c>
      <c r="N842" t="n">
        <v>51.84</v>
      </c>
      <c r="O842" t="n">
        <v>28296.58</v>
      </c>
      <c r="P842" t="n">
        <v>137.02</v>
      </c>
      <c r="Q842" t="n">
        <v>446.29</v>
      </c>
      <c r="R842" t="n">
        <v>50.77</v>
      </c>
      <c r="S842" t="n">
        <v>28.73</v>
      </c>
      <c r="T842" t="n">
        <v>10251.33</v>
      </c>
      <c r="U842" t="n">
        <v>0.57</v>
      </c>
      <c r="V842" t="n">
        <v>0.87</v>
      </c>
      <c r="W842" t="n">
        <v>0.12</v>
      </c>
      <c r="X842" t="n">
        <v>0.63</v>
      </c>
      <c r="Y842" t="n">
        <v>1</v>
      </c>
      <c r="Z842" t="n">
        <v>10</v>
      </c>
    </row>
    <row r="843">
      <c r="A843" t="n">
        <v>12</v>
      </c>
      <c r="B843" t="n">
        <v>115</v>
      </c>
      <c r="C843" t="inlineStr">
        <is>
          <t xml:space="preserve">CONCLUIDO	</t>
        </is>
      </c>
      <c r="D843" t="n">
        <v>7.5451</v>
      </c>
      <c r="E843" t="n">
        <v>13.25</v>
      </c>
      <c r="F843" t="n">
        <v>9.449999999999999</v>
      </c>
      <c r="G843" t="n">
        <v>21.81</v>
      </c>
      <c r="H843" t="n">
        <v>0.31</v>
      </c>
      <c r="I843" t="n">
        <v>26</v>
      </c>
      <c r="J843" t="n">
        <v>227.95</v>
      </c>
      <c r="K843" t="n">
        <v>56.94</v>
      </c>
      <c r="L843" t="n">
        <v>4</v>
      </c>
      <c r="M843" t="n">
        <v>24</v>
      </c>
      <c r="N843" t="n">
        <v>52.01</v>
      </c>
      <c r="O843" t="n">
        <v>28348.56</v>
      </c>
      <c r="P843" t="n">
        <v>138.32</v>
      </c>
      <c r="Q843" t="n">
        <v>446.34</v>
      </c>
      <c r="R843" t="n">
        <v>54.95</v>
      </c>
      <c r="S843" t="n">
        <v>28.73</v>
      </c>
      <c r="T843" t="n">
        <v>12350.73</v>
      </c>
      <c r="U843" t="n">
        <v>0.52</v>
      </c>
      <c r="V843" t="n">
        <v>0.86</v>
      </c>
      <c r="W843" t="n">
        <v>0.11</v>
      </c>
      <c r="X843" t="n">
        <v>0.73</v>
      </c>
      <c r="Y843" t="n">
        <v>1</v>
      </c>
      <c r="Z843" t="n">
        <v>10</v>
      </c>
    </row>
    <row r="844">
      <c r="A844" t="n">
        <v>13</v>
      </c>
      <c r="B844" t="n">
        <v>115</v>
      </c>
      <c r="C844" t="inlineStr">
        <is>
          <t xml:space="preserve">CONCLUIDO	</t>
        </is>
      </c>
      <c r="D844" t="n">
        <v>7.5526</v>
      </c>
      <c r="E844" t="n">
        <v>13.24</v>
      </c>
      <c r="F844" t="n">
        <v>9.48</v>
      </c>
      <c r="G844" t="n">
        <v>22.76</v>
      </c>
      <c r="H844" t="n">
        <v>0.33</v>
      </c>
      <c r="I844" t="n">
        <v>25</v>
      </c>
      <c r="J844" t="n">
        <v>228.38</v>
      </c>
      <c r="K844" t="n">
        <v>56.94</v>
      </c>
      <c r="L844" t="n">
        <v>4.25</v>
      </c>
      <c r="M844" t="n">
        <v>23</v>
      </c>
      <c r="N844" t="n">
        <v>52.18</v>
      </c>
      <c r="O844" t="n">
        <v>28400.61</v>
      </c>
      <c r="P844" t="n">
        <v>138.33</v>
      </c>
      <c r="Q844" t="n">
        <v>446.28</v>
      </c>
      <c r="R844" t="n">
        <v>55.65</v>
      </c>
      <c r="S844" t="n">
        <v>28.73</v>
      </c>
      <c r="T844" t="n">
        <v>12705.78</v>
      </c>
      <c r="U844" t="n">
        <v>0.52</v>
      </c>
      <c r="V844" t="n">
        <v>0.86</v>
      </c>
      <c r="W844" t="n">
        <v>0.12</v>
      </c>
      <c r="X844" t="n">
        <v>0.76</v>
      </c>
      <c r="Y844" t="n">
        <v>1</v>
      </c>
      <c r="Z844" t="n">
        <v>10</v>
      </c>
    </row>
    <row r="845">
      <c r="A845" t="n">
        <v>14</v>
      </c>
      <c r="B845" t="n">
        <v>115</v>
      </c>
      <c r="C845" t="inlineStr">
        <is>
          <t xml:space="preserve">CONCLUIDO	</t>
        </is>
      </c>
      <c r="D845" t="n">
        <v>7.6743</v>
      </c>
      <c r="E845" t="n">
        <v>13.03</v>
      </c>
      <c r="F845" t="n">
        <v>9.359999999999999</v>
      </c>
      <c r="G845" t="n">
        <v>24.42</v>
      </c>
      <c r="H845" t="n">
        <v>0.35</v>
      </c>
      <c r="I845" t="n">
        <v>23</v>
      </c>
      <c r="J845" t="n">
        <v>228.8</v>
      </c>
      <c r="K845" t="n">
        <v>56.94</v>
      </c>
      <c r="L845" t="n">
        <v>4.5</v>
      </c>
      <c r="M845" t="n">
        <v>21</v>
      </c>
      <c r="N845" t="n">
        <v>52.36</v>
      </c>
      <c r="O845" t="n">
        <v>28452.71</v>
      </c>
      <c r="P845" t="n">
        <v>136.27</v>
      </c>
      <c r="Q845" t="n">
        <v>446.31</v>
      </c>
      <c r="R845" t="n">
        <v>51.51</v>
      </c>
      <c r="S845" t="n">
        <v>28.73</v>
      </c>
      <c r="T845" t="n">
        <v>10645.42</v>
      </c>
      <c r="U845" t="n">
        <v>0.5600000000000001</v>
      </c>
      <c r="V845" t="n">
        <v>0.87</v>
      </c>
      <c r="W845" t="n">
        <v>0.12</v>
      </c>
      <c r="X845" t="n">
        <v>0.64</v>
      </c>
      <c r="Y845" t="n">
        <v>1</v>
      </c>
      <c r="Z845" t="n">
        <v>10</v>
      </c>
    </row>
    <row r="846">
      <c r="A846" t="n">
        <v>15</v>
      </c>
      <c r="B846" t="n">
        <v>115</v>
      </c>
      <c r="C846" t="inlineStr">
        <is>
          <t xml:space="preserve">CONCLUIDO	</t>
        </is>
      </c>
      <c r="D846" t="n">
        <v>7.707</v>
      </c>
      <c r="E846" t="n">
        <v>12.98</v>
      </c>
      <c r="F846" t="n">
        <v>9.35</v>
      </c>
      <c r="G846" t="n">
        <v>25.5</v>
      </c>
      <c r="H846" t="n">
        <v>0.37</v>
      </c>
      <c r="I846" t="n">
        <v>22</v>
      </c>
      <c r="J846" t="n">
        <v>229.22</v>
      </c>
      <c r="K846" t="n">
        <v>56.94</v>
      </c>
      <c r="L846" t="n">
        <v>4.75</v>
      </c>
      <c r="M846" t="n">
        <v>20</v>
      </c>
      <c r="N846" t="n">
        <v>52.53</v>
      </c>
      <c r="O846" t="n">
        <v>28504.87</v>
      </c>
      <c r="P846" t="n">
        <v>135.67</v>
      </c>
      <c r="Q846" t="n">
        <v>446.3</v>
      </c>
      <c r="R846" t="n">
        <v>51.18</v>
      </c>
      <c r="S846" t="n">
        <v>28.73</v>
      </c>
      <c r="T846" t="n">
        <v>10486.77</v>
      </c>
      <c r="U846" t="n">
        <v>0.5600000000000001</v>
      </c>
      <c r="V846" t="n">
        <v>0.87</v>
      </c>
      <c r="W846" t="n">
        <v>0.12</v>
      </c>
      <c r="X846" t="n">
        <v>0.63</v>
      </c>
      <c r="Y846" t="n">
        <v>1</v>
      </c>
      <c r="Z846" t="n">
        <v>10</v>
      </c>
    </row>
    <row r="847">
      <c r="A847" t="n">
        <v>16</v>
      </c>
      <c r="B847" t="n">
        <v>115</v>
      </c>
      <c r="C847" t="inlineStr">
        <is>
          <t xml:space="preserve">CONCLUIDO	</t>
        </is>
      </c>
      <c r="D847" t="n">
        <v>7.7595</v>
      </c>
      <c r="E847" t="n">
        <v>12.89</v>
      </c>
      <c r="F847" t="n">
        <v>9.300000000000001</v>
      </c>
      <c r="G847" t="n">
        <v>26.59</v>
      </c>
      <c r="H847" t="n">
        <v>0.39</v>
      </c>
      <c r="I847" t="n">
        <v>21</v>
      </c>
      <c r="J847" t="n">
        <v>229.65</v>
      </c>
      <c r="K847" t="n">
        <v>56.94</v>
      </c>
      <c r="L847" t="n">
        <v>5</v>
      </c>
      <c r="M847" t="n">
        <v>19</v>
      </c>
      <c r="N847" t="n">
        <v>52.7</v>
      </c>
      <c r="O847" t="n">
        <v>28557.1</v>
      </c>
      <c r="P847" t="n">
        <v>134.77</v>
      </c>
      <c r="Q847" t="n">
        <v>446.33</v>
      </c>
      <c r="R847" t="n">
        <v>49.58</v>
      </c>
      <c r="S847" t="n">
        <v>28.73</v>
      </c>
      <c r="T847" t="n">
        <v>9690.360000000001</v>
      </c>
      <c r="U847" t="n">
        <v>0.58</v>
      </c>
      <c r="V847" t="n">
        <v>0.88</v>
      </c>
      <c r="W847" t="n">
        <v>0.12</v>
      </c>
      <c r="X847" t="n">
        <v>0.58</v>
      </c>
      <c r="Y847" t="n">
        <v>1</v>
      </c>
      <c r="Z847" t="n">
        <v>10</v>
      </c>
    </row>
    <row r="848">
      <c r="A848" t="n">
        <v>17</v>
      </c>
      <c r="B848" t="n">
        <v>115</v>
      </c>
      <c r="C848" t="inlineStr">
        <is>
          <t xml:space="preserve">CONCLUIDO	</t>
        </is>
      </c>
      <c r="D848" t="n">
        <v>7.8054</v>
      </c>
      <c r="E848" t="n">
        <v>12.81</v>
      </c>
      <c r="F848" t="n">
        <v>9.27</v>
      </c>
      <c r="G848" t="n">
        <v>27.82</v>
      </c>
      <c r="H848" t="n">
        <v>0.41</v>
      </c>
      <c r="I848" t="n">
        <v>20</v>
      </c>
      <c r="J848" t="n">
        <v>230.07</v>
      </c>
      <c r="K848" t="n">
        <v>56.94</v>
      </c>
      <c r="L848" t="n">
        <v>5.25</v>
      </c>
      <c r="M848" t="n">
        <v>18</v>
      </c>
      <c r="N848" t="n">
        <v>52.88</v>
      </c>
      <c r="O848" t="n">
        <v>28609.38</v>
      </c>
      <c r="P848" t="n">
        <v>134.04</v>
      </c>
      <c r="Q848" t="n">
        <v>446.33</v>
      </c>
      <c r="R848" t="n">
        <v>48.62</v>
      </c>
      <c r="S848" t="n">
        <v>28.73</v>
      </c>
      <c r="T848" t="n">
        <v>9216.879999999999</v>
      </c>
      <c r="U848" t="n">
        <v>0.59</v>
      </c>
      <c r="V848" t="n">
        <v>0.88</v>
      </c>
      <c r="W848" t="n">
        <v>0.11</v>
      </c>
      <c r="X848" t="n">
        <v>0.55</v>
      </c>
      <c r="Y848" t="n">
        <v>1</v>
      </c>
      <c r="Z848" t="n">
        <v>10</v>
      </c>
    </row>
    <row r="849">
      <c r="A849" t="n">
        <v>18</v>
      </c>
      <c r="B849" t="n">
        <v>115</v>
      </c>
      <c r="C849" t="inlineStr">
        <is>
          <t xml:space="preserve">CONCLUIDO	</t>
        </is>
      </c>
      <c r="D849" t="n">
        <v>7.8525</v>
      </c>
      <c r="E849" t="n">
        <v>12.73</v>
      </c>
      <c r="F849" t="n">
        <v>9.24</v>
      </c>
      <c r="G849" t="n">
        <v>29.18</v>
      </c>
      <c r="H849" t="n">
        <v>0.42</v>
      </c>
      <c r="I849" t="n">
        <v>19</v>
      </c>
      <c r="J849" t="n">
        <v>230.49</v>
      </c>
      <c r="K849" t="n">
        <v>56.94</v>
      </c>
      <c r="L849" t="n">
        <v>5.5</v>
      </c>
      <c r="M849" t="n">
        <v>17</v>
      </c>
      <c r="N849" t="n">
        <v>53.05</v>
      </c>
      <c r="O849" t="n">
        <v>28661.73</v>
      </c>
      <c r="P849" t="n">
        <v>133.01</v>
      </c>
      <c r="Q849" t="n">
        <v>446.28</v>
      </c>
      <c r="R849" t="n">
        <v>47.55</v>
      </c>
      <c r="S849" t="n">
        <v>28.73</v>
      </c>
      <c r="T849" t="n">
        <v>8684.32</v>
      </c>
      <c r="U849" t="n">
        <v>0.6</v>
      </c>
      <c r="V849" t="n">
        <v>0.88</v>
      </c>
      <c r="W849" t="n">
        <v>0.11</v>
      </c>
      <c r="X849" t="n">
        <v>0.52</v>
      </c>
      <c r="Y849" t="n">
        <v>1</v>
      </c>
      <c r="Z849" t="n">
        <v>10</v>
      </c>
    </row>
    <row r="850">
      <c r="A850" t="n">
        <v>19</v>
      </c>
      <c r="B850" t="n">
        <v>115</v>
      </c>
      <c r="C850" t="inlineStr">
        <is>
          <t xml:space="preserve">CONCLUIDO	</t>
        </is>
      </c>
      <c r="D850" t="n">
        <v>7.9017</v>
      </c>
      <c r="E850" t="n">
        <v>12.66</v>
      </c>
      <c r="F850" t="n">
        <v>9.199999999999999</v>
      </c>
      <c r="G850" t="n">
        <v>30.68</v>
      </c>
      <c r="H850" t="n">
        <v>0.44</v>
      </c>
      <c r="I850" t="n">
        <v>18</v>
      </c>
      <c r="J850" t="n">
        <v>230.92</v>
      </c>
      <c r="K850" t="n">
        <v>56.94</v>
      </c>
      <c r="L850" t="n">
        <v>5.75</v>
      </c>
      <c r="M850" t="n">
        <v>16</v>
      </c>
      <c r="N850" t="n">
        <v>53.23</v>
      </c>
      <c r="O850" t="n">
        <v>28714.14</v>
      </c>
      <c r="P850" t="n">
        <v>132.32</v>
      </c>
      <c r="Q850" t="n">
        <v>446.31</v>
      </c>
      <c r="R850" t="n">
        <v>46.4</v>
      </c>
      <c r="S850" t="n">
        <v>28.73</v>
      </c>
      <c r="T850" t="n">
        <v>8116.94</v>
      </c>
      <c r="U850" t="n">
        <v>0.62</v>
      </c>
      <c r="V850" t="n">
        <v>0.88</v>
      </c>
      <c r="W850" t="n">
        <v>0.11</v>
      </c>
      <c r="X850" t="n">
        <v>0.48</v>
      </c>
      <c r="Y850" t="n">
        <v>1</v>
      </c>
      <c r="Z850" t="n">
        <v>10</v>
      </c>
    </row>
    <row r="851">
      <c r="A851" t="n">
        <v>20</v>
      </c>
      <c r="B851" t="n">
        <v>115</v>
      </c>
      <c r="C851" t="inlineStr">
        <is>
          <t xml:space="preserve">CONCLUIDO	</t>
        </is>
      </c>
      <c r="D851" t="n">
        <v>7.9479</v>
      </c>
      <c r="E851" t="n">
        <v>12.58</v>
      </c>
      <c r="F851" t="n">
        <v>9.18</v>
      </c>
      <c r="G851" t="n">
        <v>32.38</v>
      </c>
      <c r="H851" t="n">
        <v>0.46</v>
      </c>
      <c r="I851" t="n">
        <v>17</v>
      </c>
      <c r="J851" t="n">
        <v>231.34</v>
      </c>
      <c r="K851" t="n">
        <v>56.94</v>
      </c>
      <c r="L851" t="n">
        <v>6</v>
      </c>
      <c r="M851" t="n">
        <v>15</v>
      </c>
      <c r="N851" t="n">
        <v>53.4</v>
      </c>
      <c r="O851" t="n">
        <v>28766.61</v>
      </c>
      <c r="P851" t="n">
        <v>131.46</v>
      </c>
      <c r="Q851" t="n">
        <v>446.32</v>
      </c>
      <c r="R851" t="n">
        <v>45.32</v>
      </c>
      <c r="S851" t="n">
        <v>28.73</v>
      </c>
      <c r="T851" t="n">
        <v>7581.12</v>
      </c>
      <c r="U851" t="n">
        <v>0.63</v>
      </c>
      <c r="V851" t="n">
        <v>0.89</v>
      </c>
      <c r="W851" t="n">
        <v>0.11</v>
      </c>
      <c r="X851" t="n">
        <v>0.45</v>
      </c>
      <c r="Y851" t="n">
        <v>1</v>
      </c>
      <c r="Z851" t="n">
        <v>10</v>
      </c>
    </row>
    <row r="852">
      <c r="A852" t="n">
        <v>21</v>
      </c>
      <c r="B852" t="n">
        <v>115</v>
      </c>
      <c r="C852" t="inlineStr">
        <is>
          <t xml:space="preserve">CONCLUIDO	</t>
        </is>
      </c>
      <c r="D852" t="n">
        <v>7.9915</v>
      </c>
      <c r="E852" t="n">
        <v>12.51</v>
      </c>
      <c r="F852" t="n">
        <v>9.15</v>
      </c>
      <c r="G852" t="n">
        <v>34.31</v>
      </c>
      <c r="H852" t="n">
        <v>0.48</v>
      </c>
      <c r="I852" t="n">
        <v>16</v>
      </c>
      <c r="J852" t="n">
        <v>231.77</v>
      </c>
      <c r="K852" t="n">
        <v>56.94</v>
      </c>
      <c r="L852" t="n">
        <v>6.25</v>
      </c>
      <c r="M852" t="n">
        <v>14</v>
      </c>
      <c r="N852" t="n">
        <v>53.58</v>
      </c>
      <c r="O852" t="n">
        <v>28819.14</v>
      </c>
      <c r="P852" t="n">
        <v>130.59</v>
      </c>
      <c r="Q852" t="n">
        <v>446.27</v>
      </c>
      <c r="R852" t="n">
        <v>44.63</v>
      </c>
      <c r="S852" t="n">
        <v>28.73</v>
      </c>
      <c r="T852" t="n">
        <v>7240.02</v>
      </c>
      <c r="U852" t="n">
        <v>0.64</v>
      </c>
      <c r="V852" t="n">
        <v>0.89</v>
      </c>
      <c r="W852" t="n">
        <v>0.11</v>
      </c>
      <c r="X852" t="n">
        <v>0.43</v>
      </c>
      <c r="Y852" t="n">
        <v>1</v>
      </c>
      <c r="Z852" t="n">
        <v>10</v>
      </c>
    </row>
    <row r="853">
      <c r="A853" t="n">
        <v>22</v>
      </c>
      <c r="B853" t="n">
        <v>115</v>
      </c>
      <c r="C853" t="inlineStr">
        <is>
          <t xml:space="preserve">CONCLUIDO	</t>
        </is>
      </c>
      <c r="D853" t="n">
        <v>7.9936</v>
      </c>
      <c r="E853" t="n">
        <v>12.51</v>
      </c>
      <c r="F853" t="n">
        <v>9.15</v>
      </c>
      <c r="G853" t="n">
        <v>34.3</v>
      </c>
      <c r="H853" t="n">
        <v>0.5</v>
      </c>
      <c r="I853" t="n">
        <v>16</v>
      </c>
      <c r="J853" t="n">
        <v>232.2</v>
      </c>
      <c r="K853" t="n">
        <v>56.94</v>
      </c>
      <c r="L853" t="n">
        <v>6.5</v>
      </c>
      <c r="M853" t="n">
        <v>14</v>
      </c>
      <c r="N853" t="n">
        <v>53.75</v>
      </c>
      <c r="O853" t="n">
        <v>28871.74</v>
      </c>
      <c r="P853" t="n">
        <v>130.42</v>
      </c>
      <c r="Q853" t="n">
        <v>446.27</v>
      </c>
      <c r="R853" t="n">
        <v>44.51</v>
      </c>
      <c r="S853" t="n">
        <v>28.73</v>
      </c>
      <c r="T853" t="n">
        <v>7180.79</v>
      </c>
      <c r="U853" t="n">
        <v>0.65</v>
      </c>
      <c r="V853" t="n">
        <v>0.89</v>
      </c>
      <c r="W853" t="n">
        <v>0.11</v>
      </c>
      <c r="X853" t="n">
        <v>0.43</v>
      </c>
      <c r="Y853" t="n">
        <v>1</v>
      </c>
      <c r="Z853" t="n">
        <v>10</v>
      </c>
    </row>
    <row r="854">
      <c r="A854" t="n">
        <v>23</v>
      </c>
      <c r="B854" t="n">
        <v>115</v>
      </c>
      <c r="C854" t="inlineStr">
        <is>
          <t xml:space="preserve">CONCLUIDO	</t>
        </is>
      </c>
      <c r="D854" t="n">
        <v>8.0497</v>
      </c>
      <c r="E854" t="n">
        <v>12.42</v>
      </c>
      <c r="F854" t="n">
        <v>9.1</v>
      </c>
      <c r="G854" t="n">
        <v>36.41</v>
      </c>
      <c r="H854" t="n">
        <v>0.52</v>
      </c>
      <c r="I854" t="n">
        <v>15</v>
      </c>
      <c r="J854" t="n">
        <v>232.62</v>
      </c>
      <c r="K854" t="n">
        <v>56.94</v>
      </c>
      <c r="L854" t="n">
        <v>6.75</v>
      </c>
      <c r="M854" t="n">
        <v>13</v>
      </c>
      <c r="N854" t="n">
        <v>53.93</v>
      </c>
      <c r="O854" t="n">
        <v>28924.39</v>
      </c>
      <c r="P854" t="n">
        <v>129.41</v>
      </c>
      <c r="Q854" t="n">
        <v>446.29</v>
      </c>
      <c r="R854" t="n">
        <v>42.97</v>
      </c>
      <c r="S854" t="n">
        <v>28.73</v>
      </c>
      <c r="T854" t="n">
        <v>6416.23</v>
      </c>
      <c r="U854" t="n">
        <v>0.67</v>
      </c>
      <c r="V854" t="n">
        <v>0.89</v>
      </c>
      <c r="W854" t="n">
        <v>0.11</v>
      </c>
      <c r="X854" t="n">
        <v>0.38</v>
      </c>
      <c r="Y854" t="n">
        <v>1</v>
      </c>
      <c r="Z854" t="n">
        <v>10</v>
      </c>
    </row>
    <row r="855">
      <c r="A855" t="n">
        <v>24</v>
      </c>
      <c r="B855" t="n">
        <v>115</v>
      </c>
      <c r="C855" t="inlineStr">
        <is>
          <t xml:space="preserve">CONCLUIDO	</t>
        </is>
      </c>
      <c r="D855" t="n">
        <v>8.0631</v>
      </c>
      <c r="E855" t="n">
        <v>12.4</v>
      </c>
      <c r="F855" t="n">
        <v>9.08</v>
      </c>
      <c r="G855" t="n">
        <v>36.33</v>
      </c>
      <c r="H855" t="n">
        <v>0.53</v>
      </c>
      <c r="I855" t="n">
        <v>15</v>
      </c>
      <c r="J855" t="n">
        <v>233.05</v>
      </c>
      <c r="K855" t="n">
        <v>56.94</v>
      </c>
      <c r="L855" t="n">
        <v>7</v>
      </c>
      <c r="M855" t="n">
        <v>13</v>
      </c>
      <c r="N855" t="n">
        <v>54.11</v>
      </c>
      <c r="O855" t="n">
        <v>28977.11</v>
      </c>
      <c r="P855" t="n">
        <v>128.93</v>
      </c>
      <c r="Q855" t="n">
        <v>446.28</v>
      </c>
      <c r="R855" t="n">
        <v>42.15</v>
      </c>
      <c r="S855" t="n">
        <v>28.73</v>
      </c>
      <c r="T855" t="n">
        <v>6006.54</v>
      </c>
      <c r="U855" t="n">
        <v>0.68</v>
      </c>
      <c r="V855" t="n">
        <v>0.9</v>
      </c>
      <c r="W855" t="n">
        <v>0.11</v>
      </c>
      <c r="X855" t="n">
        <v>0.36</v>
      </c>
      <c r="Y855" t="n">
        <v>1</v>
      </c>
      <c r="Z855" t="n">
        <v>10</v>
      </c>
    </row>
    <row r="856">
      <c r="A856" t="n">
        <v>25</v>
      </c>
      <c r="B856" t="n">
        <v>115</v>
      </c>
      <c r="C856" t="inlineStr">
        <is>
          <t xml:space="preserve">CONCLUIDO	</t>
        </is>
      </c>
      <c r="D856" t="n">
        <v>8.145</v>
      </c>
      <c r="E856" t="n">
        <v>12.28</v>
      </c>
      <c r="F856" t="n">
        <v>9</v>
      </c>
      <c r="G856" t="n">
        <v>38.58</v>
      </c>
      <c r="H856" t="n">
        <v>0.55</v>
      </c>
      <c r="I856" t="n">
        <v>14</v>
      </c>
      <c r="J856" t="n">
        <v>233.48</v>
      </c>
      <c r="K856" t="n">
        <v>56.94</v>
      </c>
      <c r="L856" t="n">
        <v>7.25</v>
      </c>
      <c r="M856" t="n">
        <v>12</v>
      </c>
      <c r="N856" t="n">
        <v>54.29</v>
      </c>
      <c r="O856" t="n">
        <v>29029.89</v>
      </c>
      <c r="P856" t="n">
        <v>127.12</v>
      </c>
      <c r="Q856" t="n">
        <v>446.28</v>
      </c>
      <c r="R856" t="n">
        <v>39.73</v>
      </c>
      <c r="S856" t="n">
        <v>28.73</v>
      </c>
      <c r="T856" t="n">
        <v>4797.81</v>
      </c>
      <c r="U856" t="n">
        <v>0.72</v>
      </c>
      <c r="V856" t="n">
        <v>0.9</v>
      </c>
      <c r="W856" t="n">
        <v>0.1</v>
      </c>
      <c r="X856" t="n">
        <v>0.28</v>
      </c>
      <c r="Y856" t="n">
        <v>1</v>
      </c>
      <c r="Z856" t="n">
        <v>10</v>
      </c>
    </row>
    <row r="857">
      <c r="A857" t="n">
        <v>26</v>
      </c>
      <c r="B857" t="n">
        <v>115</v>
      </c>
      <c r="C857" t="inlineStr">
        <is>
          <t xml:space="preserve">CONCLUIDO	</t>
        </is>
      </c>
      <c r="D857" t="n">
        <v>8.0467</v>
      </c>
      <c r="E857" t="n">
        <v>12.43</v>
      </c>
      <c r="F857" t="n">
        <v>9.15</v>
      </c>
      <c r="G857" t="n">
        <v>39.22</v>
      </c>
      <c r="H857" t="n">
        <v>0.57</v>
      </c>
      <c r="I857" t="n">
        <v>14</v>
      </c>
      <c r="J857" t="n">
        <v>233.91</v>
      </c>
      <c r="K857" t="n">
        <v>56.94</v>
      </c>
      <c r="L857" t="n">
        <v>7.5</v>
      </c>
      <c r="M857" t="n">
        <v>12</v>
      </c>
      <c r="N857" t="n">
        <v>54.46</v>
      </c>
      <c r="O857" t="n">
        <v>29082.74</v>
      </c>
      <c r="P857" t="n">
        <v>129.05</v>
      </c>
      <c r="Q857" t="n">
        <v>446.28</v>
      </c>
      <c r="R857" t="n">
        <v>45.18</v>
      </c>
      <c r="S857" t="n">
        <v>28.73</v>
      </c>
      <c r="T857" t="n">
        <v>7526.96</v>
      </c>
      <c r="U857" t="n">
        <v>0.64</v>
      </c>
      <c r="V857" t="n">
        <v>0.89</v>
      </c>
      <c r="W857" t="n">
        <v>0.09</v>
      </c>
      <c r="X857" t="n">
        <v>0.43</v>
      </c>
      <c r="Y857" t="n">
        <v>1</v>
      </c>
      <c r="Z857" t="n">
        <v>10</v>
      </c>
    </row>
    <row r="858">
      <c r="A858" t="n">
        <v>27</v>
      </c>
      <c r="B858" t="n">
        <v>115</v>
      </c>
      <c r="C858" t="inlineStr">
        <is>
          <t xml:space="preserve">CONCLUIDO	</t>
        </is>
      </c>
      <c r="D858" t="n">
        <v>8.1295</v>
      </c>
      <c r="E858" t="n">
        <v>12.3</v>
      </c>
      <c r="F858" t="n">
        <v>9.07</v>
      </c>
      <c r="G858" t="n">
        <v>41.86</v>
      </c>
      <c r="H858" t="n">
        <v>0.59</v>
      </c>
      <c r="I858" t="n">
        <v>13</v>
      </c>
      <c r="J858" t="n">
        <v>234.34</v>
      </c>
      <c r="K858" t="n">
        <v>56.94</v>
      </c>
      <c r="L858" t="n">
        <v>7.75</v>
      </c>
      <c r="M858" t="n">
        <v>11</v>
      </c>
      <c r="N858" t="n">
        <v>54.64</v>
      </c>
      <c r="O858" t="n">
        <v>29135.65</v>
      </c>
      <c r="P858" t="n">
        <v>127.41</v>
      </c>
      <c r="Q858" t="n">
        <v>446.32</v>
      </c>
      <c r="R858" t="n">
        <v>42.13</v>
      </c>
      <c r="S858" t="n">
        <v>28.73</v>
      </c>
      <c r="T858" t="n">
        <v>6002.78</v>
      </c>
      <c r="U858" t="n">
        <v>0.68</v>
      </c>
      <c r="V858" t="n">
        <v>0.9</v>
      </c>
      <c r="W858" t="n">
        <v>0.1</v>
      </c>
      <c r="X858" t="n">
        <v>0.35</v>
      </c>
      <c r="Y858" t="n">
        <v>1</v>
      </c>
      <c r="Z858" t="n">
        <v>10</v>
      </c>
    </row>
    <row r="859">
      <c r="A859" t="n">
        <v>28</v>
      </c>
      <c r="B859" t="n">
        <v>115</v>
      </c>
      <c r="C859" t="inlineStr">
        <is>
          <t xml:space="preserve">CONCLUIDO	</t>
        </is>
      </c>
      <c r="D859" t="n">
        <v>8.130100000000001</v>
      </c>
      <c r="E859" t="n">
        <v>12.3</v>
      </c>
      <c r="F859" t="n">
        <v>9.07</v>
      </c>
      <c r="G859" t="n">
        <v>41.86</v>
      </c>
      <c r="H859" t="n">
        <v>0.61</v>
      </c>
      <c r="I859" t="n">
        <v>13</v>
      </c>
      <c r="J859" t="n">
        <v>234.77</v>
      </c>
      <c r="K859" t="n">
        <v>56.94</v>
      </c>
      <c r="L859" t="n">
        <v>8</v>
      </c>
      <c r="M859" t="n">
        <v>11</v>
      </c>
      <c r="N859" t="n">
        <v>54.82</v>
      </c>
      <c r="O859" t="n">
        <v>29188.62</v>
      </c>
      <c r="P859" t="n">
        <v>127.18</v>
      </c>
      <c r="Q859" t="n">
        <v>446.3</v>
      </c>
      <c r="R859" t="n">
        <v>42.03</v>
      </c>
      <c r="S859" t="n">
        <v>28.73</v>
      </c>
      <c r="T859" t="n">
        <v>5956.11</v>
      </c>
      <c r="U859" t="n">
        <v>0.68</v>
      </c>
      <c r="V859" t="n">
        <v>0.9</v>
      </c>
      <c r="W859" t="n">
        <v>0.1</v>
      </c>
      <c r="X859" t="n">
        <v>0.35</v>
      </c>
      <c r="Y859" t="n">
        <v>1</v>
      </c>
      <c r="Z859" t="n">
        <v>10</v>
      </c>
    </row>
    <row r="860">
      <c r="A860" t="n">
        <v>29</v>
      </c>
      <c r="B860" t="n">
        <v>115</v>
      </c>
      <c r="C860" t="inlineStr">
        <is>
          <t xml:space="preserve">CONCLUIDO	</t>
        </is>
      </c>
      <c r="D860" t="n">
        <v>8.1831</v>
      </c>
      <c r="E860" t="n">
        <v>12.22</v>
      </c>
      <c r="F860" t="n">
        <v>9.029999999999999</v>
      </c>
      <c r="G860" t="n">
        <v>45.16</v>
      </c>
      <c r="H860" t="n">
        <v>0.62</v>
      </c>
      <c r="I860" t="n">
        <v>12</v>
      </c>
      <c r="J860" t="n">
        <v>235.2</v>
      </c>
      <c r="K860" t="n">
        <v>56.94</v>
      </c>
      <c r="L860" t="n">
        <v>8.25</v>
      </c>
      <c r="M860" t="n">
        <v>10</v>
      </c>
      <c r="N860" t="n">
        <v>55</v>
      </c>
      <c r="O860" t="n">
        <v>29241.66</v>
      </c>
      <c r="P860" t="n">
        <v>125.99</v>
      </c>
      <c r="Q860" t="n">
        <v>446.31</v>
      </c>
      <c r="R860" t="n">
        <v>40.73</v>
      </c>
      <c r="S860" t="n">
        <v>28.73</v>
      </c>
      <c r="T860" t="n">
        <v>5311.9</v>
      </c>
      <c r="U860" t="n">
        <v>0.71</v>
      </c>
      <c r="V860" t="n">
        <v>0.9</v>
      </c>
      <c r="W860" t="n">
        <v>0.1</v>
      </c>
      <c r="X860" t="n">
        <v>0.31</v>
      </c>
      <c r="Y860" t="n">
        <v>1</v>
      </c>
      <c r="Z860" t="n">
        <v>10</v>
      </c>
    </row>
    <row r="861">
      <c r="A861" t="n">
        <v>30</v>
      </c>
      <c r="B861" t="n">
        <v>115</v>
      </c>
      <c r="C861" t="inlineStr">
        <is>
          <t xml:space="preserve">CONCLUIDO	</t>
        </is>
      </c>
      <c r="D861" t="n">
        <v>8.1777</v>
      </c>
      <c r="E861" t="n">
        <v>12.23</v>
      </c>
      <c r="F861" t="n">
        <v>9.039999999999999</v>
      </c>
      <c r="G861" t="n">
        <v>45.2</v>
      </c>
      <c r="H861" t="n">
        <v>0.64</v>
      </c>
      <c r="I861" t="n">
        <v>12</v>
      </c>
      <c r="J861" t="n">
        <v>235.63</v>
      </c>
      <c r="K861" t="n">
        <v>56.94</v>
      </c>
      <c r="L861" t="n">
        <v>8.5</v>
      </c>
      <c r="M861" t="n">
        <v>10</v>
      </c>
      <c r="N861" t="n">
        <v>55.18</v>
      </c>
      <c r="O861" t="n">
        <v>29294.76</v>
      </c>
      <c r="P861" t="n">
        <v>126.21</v>
      </c>
      <c r="Q861" t="n">
        <v>446.28</v>
      </c>
      <c r="R861" t="n">
        <v>41.03</v>
      </c>
      <c r="S861" t="n">
        <v>28.73</v>
      </c>
      <c r="T861" t="n">
        <v>5458.86</v>
      </c>
      <c r="U861" t="n">
        <v>0.7</v>
      </c>
      <c r="V861" t="n">
        <v>0.9</v>
      </c>
      <c r="W861" t="n">
        <v>0.1</v>
      </c>
      <c r="X861" t="n">
        <v>0.32</v>
      </c>
      <c r="Y861" t="n">
        <v>1</v>
      </c>
      <c r="Z861" t="n">
        <v>10</v>
      </c>
    </row>
    <row r="862">
      <c r="A862" t="n">
        <v>31</v>
      </c>
      <c r="B862" t="n">
        <v>115</v>
      </c>
      <c r="C862" t="inlineStr">
        <is>
          <t xml:space="preserve">CONCLUIDO	</t>
        </is>
      </c>
      <c r="D862" t="n">
        <v>8.174799999999999</v>
      </c>
      <c r="E862" t="n">
        <v>12.23</v>
      </c>
      <c r="F862" t="n">
        <v>9.050000000000001</v>
      </c>
      <c r="G862" t="n">
        <v>45.23</v>
      </c>
      <c r="H862" t="n">
        <v>0.66</v>
      </c>
      <c r="I862" t="n">
        <v>12</v>
      </c>
      <c r="J862" t="n">
        <v>236.06</v>
      </c>
      <c r="K862" t="n">
        <v>56.94</v>
      </c>
      <c r="L862" t="n">
        <v>8.75</v>
      </c>
      <c r="M862" t="n">
        <v>10</v>
      </c>
      <c r="N862" t="n">
        <v>55.36</v>
      </c>
      <c r="O862" t="n">
        <v>29347.92</v>
      </c>
      <c r="P862" t="n">
        <v>125.97</v>
      </c>
      <c r="Q862" t="n">
        <v>446.27</v>
      </c>
      <c r="R862" t="n">
        <v>41.26</v>
      </c>
      <c r="S862" t="n">
        <v>28.73</v>
      </c>
      <c r="T862" t="n">
        <v>5575.65</v>
      </c>
      <c r="U862" t="n">
        <v>0.7</v>
      </c>
      <c r="V862" t="n">
        <v>0.9</v>
      </c>
      <c r="W862" t="n">
        <v>0.1</v>
      </c>
      <c r="X862" t="n">
        <v>0.33</v>
      </c>
      <c r="Y862" t="n">
        <v>1</v>
      </c>
      <c r="Z862" t="n">
        <v>10</v>
      </c>
    </row>
    <row r="863">
      <c r="A863" t="n">
        <v>32</v>
      </c>
      <c r="B863" t="n">
        <v>115</v>
      </c>
      <c r="C863" t="inlineStr">
        <is>
          <t xml:space="preserve">CONCLUIDO	</t>
        </is>
      </c>
      <c r="D863" t="n">
        <v>8.2384</v>
      </c>
      <c r="E863" t="n">
        <v>12.14</v>
      </c>
      <c r="F863" t="n">
        <v>8.99</v>
      </c>
      <c r="G863" t="n">
        <v>49.06</v>
      </c>
      <c r="H863" t="n">
        <v>0.68</v>
      </c>
      <c r="I863" t="n">
        <v>11</v>
      </c>
      <c r="J863" t="n">
        <v>236.49</v>
      </c>
      <c r="K863" t="n">
        <v>56.94</v>
      </c>
      <c r="L863" t="n">
        <v>9</v>
      </c>
      <c r="M863" t="n">
        <v>9</v>
      </c>
      <c r="N863" t="n">
        <v>55.55</v>
      </c>
      <c r="O863" t="n">
        <v>29401.15</v>
      </c>
      <c r="P863" t="n">
        <v>124.64</v>
      </c>
      <c r="Q863" t="n">
        <v>446.27</v>
      </c>
      <c r="R863" t="n">
        <v>39.47</v>
      </c>
      <c r="S863" t="n">
        <v>28.73</v>
      </c>
      <c r="T863" t="n">
        <v>4685.33</v>
      </c>
      <c r="U863" t="n">
        <v>0.73</v>
      </c>
      <c r="V863" t="n">
        <v>0.91</v>
      </c>
      <c r="W863" t="n">
        <v>0.1</v>
      </c>
      <c r="X863" t="n">
        <v>0.27</v>
      </c>
      <c r="Y863" t="n">
        <v>1</v>
      </c>
      <c r="Z863" t="n">
        <v>10</v>
      </c>
    </row>
    <row r="864">
      <c r="A864" t="n">
        <v>33</v>
      </c>
      <c r="B864" t="n">
        <v>115</v>
      </c>
      <c r="C864" t="inlineStr">
        <is>
          <t xml:space="preserve">CONCLUIDO	</t>
        </is>
      </c>
      <c r="D864" t="n">
        <v>8.2295</v>
      </c>
      <c r="E864" t="n">
        <v>12.15</v>
      </c>
      <c r="F864" t="n">
        <v>9.01</v>
      </c>
      <c r="G864" t="n">
        <v>49.13</v>
      </c>
      <c r="H864" t="n">
        <v>0.6899999999999999</v>
      </c>
      <c r="I864" t="n">
        <v>11</v>
      </c>
      <c r="J864" t="n">
        <v>236.92</v>
      </c>
      <c r="K864" t="n">
        <v>56.94</v>
      </c>
      <c r="L864" t="n">
        <v>9.25</v>
      </c>
      <c r="M864" t="n">
        <v>9</v>
      </c>
      <c r="N864" t="n">
        <v>55.73</v>
      </c>
      <c r="O864" t="n">
        <v>29454.44</v>
      </c>
      <c r="P864" t="n">
        <v>124.48</v>
      </c>
      <c r="Q864" t="n">
        <v>446.27</v>
      </c>
      <c r="R864" t="n">
        <v>39.9</v>
      </c>
      <c r="S864" t="n">
        <v>28.73</v>
      </c>
      <c r="T864" t="n">
        <v>4897.7</v>
      </c>
      <c r="U864" t="n">
        <v>0.72</v>
      </c>
      <c r="V864" t="n">
        <v>0.9</v>
      </c>
      <c r="W864" t="n">
        <v>0.1</v>
      </c>
      <c r="X864" t="n">
        <v>0.29</v>
      </c>
      <c r="Y864" t="n">
        <v>1</v>
      </c>
      <c r="Z864" t="n">
        <v>10</v>
      </c>
    </row>
    <row r="865">
      <c r="A865" t="n">
        <v>34</v>
      </c>
      <c r="B865" t="n">
        <v>115</v>
      </c>
      <c r="C865" t="inlineStr">
        <is>
          <t xml:space="preserve">CONCLUIDO	</t>
        </is>
      </c>
      <c r="D865" t="n">
        <v>8.2303</v>
      </c>
      <c r="E865" t="n">
        <v>12.15</v>
      </c>
      <c r="F865" t="n">
        <v>9.01</v>
      </c>
      <c r="G865" t="n">
        <v>49.13</v>
      </c>
      <c r="H865" t="n">
        <v>0.71</v>
      </c>
      <c r="I865" t="n">
        <v>11</v>
      </c>
      <c r="J865" t="n">
        <v>237.35</v>
      </c>
      <c r="K865" t="n">
        <v>56.94</v>
      </c>
      <c r="L865" t="n">
        <v>9.5</v>
      </c>
      <c r="M865" t="n">
        <v>9</v>
      </c>
      <c r="N865" t="n">
        <v>55.91</v>
      </c>
      <c r="O865" t="n">
        <v>29507.8</v>
      </c>
      <c r="P865" t="n">
        <v>124.02</v>
      </c>
      <c r="Q865" t="n">
        <v>446.27</v>
      </c>
      <c r="R865" t="n">
        <v>39.94</v>
      </c>
      <c r="S865" t="n">
        <v>28.73</v>
      </c>
      <c r="T865" t="n">
        <v>4918.44</v>
      </c>
      <c r="U865" t="n">
        <v>0.72</v>
      </c>
      <c r="V865" t="n">
        <v>0.9</v>
      </c>
      <c r="W865" t="n">
        <v>0.1</v>
      </c>
      <c r="X865" t="n">
        <v>0.29</v>
      </c>
      <c r="Y865" t="n">
        <v>1</v>
      </c>
      <c r="Z865" t="n">
        <v>10</v>
      </c>
    </row>
    <row r="866">
      <c r="A866" t="n">
        <v>35</v>
      </c>
      <c r="B866" t="n">
        <v>115</v>
      </c>
      <c r="C866" t="inlineStr">
        <is>
          <t xml:space="preserve">CONCLUIDO	</t>
        </is>
      </c>
      <c r="D866" t="n">
        <v>8.2325</v>
      </c>
      <c r="E866" t="n">
        <v>12.15</v>
      </c>
      <c r="F866" t="n">
        <v>9</v>
      </c>
      <c r="G866" t="n">
        <v>49.11</v>
      </c>
      <c r="H866" t="n">
        <v>0.73</v>
      </c>
      <c r="I866" t="n">
        <v>11</v>
      </c>
      <c r="J866" t="n">
        <v>237.79</v>
      </c>
      <c r="K866" t="n">
        <v>56.94</v>
      </c>
      <c r="L866" t="n">
        <v>9.75</v>
      </c>
      <c r="M866" t="n">
        <v>9</v>
      </c>
      <c r="N866" t="n">
        <v>56.09</v>
      </c>
      <c r="O866" t="n">
        <v>29561.22</v>
      </c>
      <c r="P866" t="n">
        <v>123.69</v>
      </c>
      <c r="Q866" t="n">
        <v>446.28</v>
      </c>
      <c r="R866" t="n">
        <v>39.79</v>
      </c>
      <c r="S866" t="n">
        <v>28.73</v>
      </c>
      <c r="T866" t="n">
        <v>4842.93</v>
      </c>
      <c r="U866" t="n">
        <v>0.72</v>
      </c>
      <c r="V866" t="n">
        <v>0.9</v>
      </c>
      <c r="W866" t="n">
        <v>0.1</v>
      </c>
      <c r="X866" t="n">
        <v>0.28</v>
      </c>
      <c r="Y866" t="n">
        <v>1</v>
      </c>
      <c r="Z866" t="n">
        <v>10</v>
      </c>
    </row>
    <row r="867">
      <c r="A867" t="n">
        <v>36</v>
      </c>
      <c r="B867" t="n">
        <v>115</v>
      </c>
      <c r="C867" t="inlineStr">
        <is>
          <t xml:space="preserve">CONCLUIDO	</t>
        </is>
      </c>
      <c r="D867" t="n">
        <v>8.298400000000001</v>
      </c>
      <c r="E867" t="n">
        <v>12.05</v>
      </c>
      <c r="F867" t="n">
        <v>8.949999999999999</v>
      </c>
      <c r="G867" t="n">
        <v>53.71</v>
      </c>
      <c r="H867" t="n">
        <v>0.75</v>
      </c>
      <c r="I867" t="n">
        <v>10</v>
      </c>
      <c r="J867" t="n">
        <v>238.22</v>
      </c>
      <c r="K867" t="n">
        <v>56.94</v>
      </c>
      <c r="L867" t="n">
        <v>10</v>
      </c>
      <c r="M867" t="n">
        <v>8</v>
      </c>
      <c r="N867" t="n">
        <v>56.28</v>
      </c>
      <c r="O867" t="n">
        <v>29614.71</v>
      </c>
      <c r="P867" t="n">
        <v>122.86</v>
      </c>
      <c r="Q867" t="n">
        <v>446.27</v>
      </c>
      <c r="R867" t="n">
        <v>37.97</v>
      </c>
      <c r="S867" t="n">
        <v>28.73</v>
      </c>
      <c r="T867" t="n">
        <v>3941.37</v>
      </c>
      <c r="U867" t="n">
        <v>0.76</v>
      </c>
      <c r="V867" t="n">
        <v>0.91</v>
      </c>
      <c r="W867" t="n">
        <v>0.1</v>
      </c>
      <c r="X867" t="n">
        <v>0.23</v>
      </c>
      <c r="Y867" t="n">
        <v>1</v>
      </c>
      <c r="Z867" t="n">
        <v>10</v>
      </c>
    </row>
    <row r="868">
      <c r="A868" t="n">
        <v>37</v>
      </c>
      <c r="B868" t="n">
        <v>115</v>
      </c>
      <c r="C868" t="inlineStr">
        <is>
          <t xml:space="preserve">CONCLUIDO	</t>
        </is>
      </c>
      <c r="D868" t="n">
        <v>8.321199999999999</v>
      </c>
      <c r="E868" t="n">
        <v>12.02</v>
      </c>
      <c r="F868" t="n">
        <v>8.92</v>
      </c>
      <c r="G868" t="n">
        <v>53.51</v>
      </c>
      <c r="H868" t="n">
        <v>0.76</v>
      </c>
      <c r="I868" t="n">
        <v>10</v>
      </c>
      <c r="J868" t="n">
        <v>238.66</v>
      </c>
      <c r="K868" t="n">
        <v>56.94</v>
      </c>
      <c r="L868" t="n">
        <v>10.25</v>
      </c>
      <c r="M868" t="n">
        <v>8</v>
      </c>
      <c r="N868" t="n">
        <v>56.46</v>
      </c>
      <c r="O868" t="n">
        <v>29668.27</v>
      </c>
      <c r="P868" t="n">
        <v>121.85</v>
      </c>
      <c r="Q868" t="n">
        <v>446.3</v>
      </c>
      <c r="R868" t="n">
        <v>36.82</v>
      </c>
      <c r="S868" t="n">
        <v>28.73</v>
      </c>
      <c r="T868" t="n">
        <v>3367.33</v>
      </c>
      <c r="U868" t="n">
        <v>0.78</v>
      </c>
      <c r="V868" t="n">
        <v>0.91</v>
      </c>
      <c r="W868" t="n">
        <v>0.1</v>
      </c>
      <c r="X868" t="n">
        <v>0.2</v>
      </c>
      <c r="Y868" t="n">
        <v>1</v>
      </c>
      <c r="Z868" t="n">
        <v>10</v>
      </c>
    </row>
    <row r="869">
      <c r="A869" t="n">
        <v>38</v>
      </c>
      <c r="B869" t="n">
        <v>115</v>
      </c>
      <c r="C869" t="inlineStr">
        <is>
          <t xml:space="preserve">CONCLUIDO	</t>
        </is>
      </c>
      <c r="D869" t="n">
        <v>8.2974</v>
      </c>
      <c r="E869" t="n">
        <v>12.05</v>
      </c>
      <c r="F869" t="n">
        <v>8.949999999999999</v>
      </c>
      <c r="G869" t="n">
        <v>53.71</v>
      </c>
      <c r="H869" t="n">
        <v>0.78</v>
      </c>
      <c r="I869" t="n">
        <v>10</v>
      </c>
      <c r="J869" t="n">
        <v>239.09</v>
      </c>
      <c r="K869" t="n">
        <v>56.94</v>
      </c>
      <c r="L869" t="n">
        <v>10.5</v>
      </c>
      <c r="M869" t="n">
        <v>8</v>
      </c>
      <c r="N869" t="n">
        <v>56.65</v>
      </c>
      <c r="O869" t="n">
        <v>29721.89</v>
      </c>
      <c r="P869" t="n">
        <v>121.9</v>
      </c>
      <c r="Q869" t="n">
        <v>446.27</v>
      </c>
      <c r="R869" t="n">
        <v>38.31</v>
      </c>
      <c r="S869" t="n">
        <v>28.73</v>
      </c>
      <c r="T869" t="n">
        <v>4107.66</v>
      </c>
      <c r="U869" t="n">
        <v>0.75</v>
      </c>
      <c r="V869" t="n">
        <v>0.91</v>
      </c>
      <c r="W869" t="n">
        <v>0.09</v>
      </c>
      <c r="X869" t="n">
        <v>0.23</v>
      </c>
      <c r="Y869" t="n">
        <v>1</v>
      </c>
      <c r="Z869" t="n">
        <v>10</v>
      </c>
    </row>
    <row r="870">
      <c r="A870" t="n">
        <v>39</v>
      </c>
      <c r="B870" t="n">
        <v>115</v>
      </c>
      <c r="C870" t="inlineStr">
        <is>
          <t xml:space="preserve">CONCLUIDO	</t>
        </is>
      </c>
      <c r="D870" t="n">
        <v>8.2544</v>
      </c>
      <c r="E870" t="n">
        <v>12.11</v>
      </c>
      <c r="F870" t="n">
        <v>9.02</v>
      </c>
      <c r="G870" t="n">
        <v>54.09</v>
      </c>
      <c r="H870" t="n">
        <v>0.8</v>
      </c>
      <c r="I870" t="n">
        <v>10</v>
      </c>
      <c r="J870" t="n">
        <v>239.53</v>
      </c>
      <c r="K870" t="n">
        <v>56.94</v>
      </c>
      <c r="L870" t="n">
        <v>10.75</v>
      </c>
      <c r="M870" t="n">
        <v>8</v>
      </c>
      <c r="N870" t="n">
        <v>56.83</v>
      </c>
      <c r="O870" t="n">
        <v>29775.57</v>
      </c>
      <c r="P870" t="n">
        <v>122.18</v>
      </c>
      <c r="Q870" t="n">
        <v>446.27</v>
      </c>
      <c r="R870" t="n">
        <v>40.38</v>
      </c>
      <c r="S870" t="n">
        <v>28.73</v>
      </c>
      <c r="T870" t="n">
        <v>5145</v>
      </c>
      <c r="U870" t="n">
        <v>0.71</v>
      </c>
      <c r="V870" t="n">
        <v>0.9</v>
      </c>
      <c r="W870" t="n">
        <v>0.1</v>
      </c>
      <c r="X870" t="n">
        <v>0.29</v>
      </c>
      <c r="Y870" t="n">
        <v>1</v>
      </c>
      <c r="Z870" t="n">
        <v>10</v>
      </c>
    </row>
    <row r="871">
      <c r="A871" t="n">
        <v>40</v>
      </c>
      <c r="B871" t="n">
        <v>115</v>
      </c>
      <c r="C871" t="inlineStr">
        <is>
          <t xml:space="preserve">CONCLUIDO	</t>
        </is>
      </c>
      <c r="D871" t="n">
        <v>8.330399999999999</v>
      </c>
      <c r="E871" t="n">
        <v>12</v>
      </c>
      <c r="F871" t="n">
        <v>8.949999999999999</v>
      </c>
      <c r="G871" t="n">
        <v>59.66</v>
      </c>
      <c r="H871" t="n">
        <v>0.82</v>
      </c>
      <c r="I871" t="n">
        <v>9</v>
      </c>
      <c r="J871" t="n">
        <v>239.96</v>
      </c>
      <c r="K871" t="n">
        <v>56.94</v>
      </c>
      <c r="L871" t="n">
        <v>11</v>
      </c>
      <c r="M871" t="n">
        <v>7</v>
      </c>
      <c r="N871" t="n">
        <v>57.02</v>
      </c>
      <c r="O871" t="n">
        <v>29829.32</v>
      </c>
      <c r="P871" t="n">
        <v>120.72</v>
      </c>
      <c r="Q871" t="n">
        <v>446.27</v>
      </c>
      <c r="R871" t="n">
        <v>38.12</v>
      </c>
      <c r="S871" t="n">
        <v>28.73</v>
      </c>
      <c r="T871" t="n">
        <v>4017.6</v>
      </c>
      <c r="U871" t="n">
        <v>0.75</v>
      </c>
      <c r="V871" t="n">
        <v>0.91</v>
      </c>
      <c r="W871" t="n">
        <v>0.09</v>
      </c>
      <c r="X871" t="n">
        <v>0.23</v>
      </c>
      <c r="Y871" t="n">
        <v>1</v>
      </c>
      <c r="Z871" t="n">
        <v>10</v>
      </c>
    </row>
    <row r="872">
      <c r="A872" t="n">
        <v>41</v>
      </c>
      <c r="B872" t="n">
        <v>115</v>
      </c>
      <c r="C872" t="inlineStr">
        <is>
          <t xml:space="preserve">CONCLUIDO	</t>
        </is>
      </c>
      <c r="D872" t="n">
        <v>8.3314</v>
      </c>
      <c r="E872" t="n">
        <v>12</v>
      </c>
      <c r="F872" t="n">
        <v>8.949999999999999</v>
      </c>
      <c r="G872" t="n">
        <v>59.65</v>
      </c>
      <c r="H872" t="n">
        <v>0.83</v>
      </c>
      <c r="I872" t="n">
        <v>9</v>
      </c>
      <c r="J872" t="n">
        <v>240.4</v>
      </c>
      <c r="K872" t="n">
        <v>56.94</v>
      </c>
      <c r="L872" t="n">
        <v>11.25</v>
      </c>
      <c r="M872" t="n">
        <v>7</v>
      </c>
      <c r="N872" t="n">
        <v>57.21</v>
      </c>
      <c r="O872" t="n">
        <v>29883.27</v>
      </c>
      <c r="P872" t="n">
        <v>120.43</v>
      </c>
      <c r="Q872" t="n">
        <v>446.28</v>
      </c>
      <c r="R872" t="n">
        <v>38.02</v>
      </c>
      <c r="S872" t="n">
        <v>28.73</v>
      </c>
      <c r="T872" t="n">
        <v>3969.04</v>
      </c>
      <c r="U872" t="n">
        <v>0.76</v>
      </c>
      <c r="V872" t="n">
        <v>0.91</v>
      </c>
      <c r="W872" t="n">
        <v>0.09</v>
      </c>
      <c r="X872" t="n">
        <v>0.23</v>
      </c>
      <c r="Y872" t="n">
        <v>1</v>
      </c>
      <c r="Z872" t="n">
        <v>10</v>
      </c>
    </row>
    <row r="873">
      <c r="A873" t="n">
        <v>42</v>
      </c>
      <c r="B873" t="n">
        <v>115</v>
      </c>
      <c r="C873" t="inlineStr">
        <is>
          <t xml:space="preserve">CONCLUIDO	</t>
        </is>
      </c>
      <c r="D873" t="n">
        <v>8.324999999999999</v>
      </c>
      <c r="E873" t="n">
        <v>12.01</v>
      </c>
      <c r="F873" t="n">
        <v>8.960000000000001</v>
      </c>
      <c r="G873" t="n">
        <v>59.71</v>
      </c>
      <c r="H873" t="n">
        <v>0.85</v>
      </c>
      <c r="I873" t="n">
        <v>9</v>
      </c>
      <c r="J873" t="n">
        <v>240.84</v>
      </c>
      <c r="K873" t="n">
        <v>56.94</v>
      </c>
      <c r="L873" t="n">
        <v>11.5</v>
      </c>
      <c r="M873" t="n">
        <v>7</v>
      </c>
      <c r="N873" t="n">
        <v>57.39</v>
      </c>
      <c r="O873" t="n">
        <v>29937.16</v>
      </c>
      <c r="P873" t="n">
        <v>120.87</v>
      </c>
      <c r="Q873" t="n">
        <v>446.27</v>
      </c>
      <c r="R873" t="n">
        <v>38.39</v>
      </c>
      <c r="S873" t="n">
        <v>28.73</v>
      </c>
      <c r="T873" t="n">
        <v>4156.34</v>
      </c>
      <c r="U873" t="n">
        <v>0.75</v>
      </c>
      <c r="V873" t="n">
        <v>0.91</v>
      </c>
      <c r="W873" t="n">
        <v>0.09</v>
      </c>
      <c r="X873" t="n">
        <v>0.24</v>
      </c>
      <c r="Y873" t="n">
        <v>1</v>
      </c>
      <c r="Z873" t="n">
        <v>10</v>
      </c>
    </row>
    <row r="874">
      <c r="A874" t="n">
        <v>43</v>
      </c>
      <c r="B874" t="n">
        <v>115</v>
      </c>
      <c r="C874" t="inlineStr">
        <is>
          <t xml:space="preserve">CONCLUIDO	</t>
        </is>
      </c>
      <c r="D874" t="n">
        <v>8.324999999999999</v>
      </c>
      <c r="E874" t="n">
        <v>12.01</v>
      </c>
      <c r="F874" t="n">
        <v>8.960000000000001</v>
      </c>
      <c r="G874" t="n">
        <v>59.71</v>
      </c>
      <c r="H874" t="n">
        <v>0.87</v>
      </c>
      <c r="I874" t="n">
        <v>9</v>
      </c>
      <c r="J874" t="n">
        <v>241.27</v>
      </c>
      <c r="K874" t="n">
        <v>56.94</v>
      </c>
      <c r="L874" t="n">
        <v>11.75</v>
      </c>
      <c r="M874" t="n">
        <v>7</v>
      </c>
      <c r="N874" t="n">
        <v>57.58</v>
      </c>
      <c r="O874" t="n">
        <v>29991.11</v>
      </c>
      <c r="P874" t="n">
        <v>120.3</v>
      </c>
      <c r="Q874" t="n">
        <v>446.27</v>
      </c>
      <c r="R874" t="n">
        <v>38.33</v>
      </c>
      <c r="S874" t="n">
        <v>28.73</v>
      </c>
      <c r="T874" t="n">
        <v>4126.72</v>
      </c>
      <c r="U874" t="n">
        <v>0.75</v>
      </c>
      <c r="V874" t="n">
        <v>0.91</v>
      </c>
      <c r="W874" t="n">
        <v>0.1</v>
      </c>
      <c r="X874" t="n">
        <v>0.24</v>
      </c>
      <c r="Y874" t="n">
        <v>1</v>
      </c>
      <c r="Z874" t="n">
        <v>10</v>
      </c>
    </row>
    <row r="875">
      <c r="A875" t="n">
        <v>44</v>
      </c>
      <c r="B875" t="n">
        <v>115</v>
      </c>
      <c r="C875" t="inlineStr">
        <is>
          <t xml:space="preserve">CONCLUIDO	</t>
        </is>
      </c>
      <c r="D875" t="n">
        <v>8.3268</v>
      </c>
      <c r="E875" t="n">
        <v>12.01</v>
      </c>
      <c r="F875" t="n">
        <v>8.949999999999999</v>
      </c>
      <c r="G875" t="n">
        <v>59.69</v>
      </c>
      <c r="H875" t="n">
        <v>0.88</v>
      </c>
      <c r="I875" t="n">
        <v>9</v>
      </c>
      <c r="J875" t="n">
        <v>241.71</v>
      </c>
      <c r="K875" t="n">
        <v>56.94</v>
      </c>
      <c r="L875" t="n">
        <v>12</v>
      </c>
      <c r="M875" t="n">
        <v>7</v>
      </c>
      <c r="N875" t="n">
        <v>57.77</v>
      </c>
      <c r="O875" t="n">
        <v>30045.13</v>
      </c>
      <c r="P875" t="n">
        <v>119.88</v>
      </c>
      <c r="Q875" t="n">
        <v>446.27</v>
      </c>
      <c r="R875" t="n">
        <v>38.18</v>
      </c>
      <c r="S875" t="n">
        <v>28.73</v>
      </c>
      <c r="T875" t="n">
        <v>4048.47</v>
      </c>
      <c r="U875" t="n">
        <v>0.75</v>
      </c>
      <c r="V875" t="n">
        <v>0.91</v>
      </c>
      <c r="W875" t="n">
        <v>0.1</v>
      </c>
      <c r="X875" t="n">
        <v>0.23</v>
      </c>
      <c r="Y875" t="n">
        <v>1</v>
      </c>
      <c r="Z875" t="n">
        <v>10</v>
      </c>
    </row>
    <row r="876">
      <c r="A876" t="n">
        <v>45</v>
      </c>
      <c r="B876" t="n">
        <v>115</v>
      </c>
      <c r="C876" t="inlineStr">
        <is>
          <t xml:space="preserve">CONCLUIDO	</t>
        </is>
      </c>
      <c r="D876" t="n">
        <v>8.382199999999999</v>
      </c>
      <c r="E876" t="n">
        <v>11.93</v>
      </c>
      <c r="F876" t="n">
        <v>8.92</v>
      </c>
      <c r="G876" t="n">
        <v>66.89</v>
      </c>
      <c r="H876" t="n">
        <v>0.9</v>
      </c>
      <c r="I876" t="n">
        <v>8</v>
      </c>
      <c r="J876" t="n">
        <v>242.15</v>
      </c>
      <c r="K876" t="n">
        <v>56.94</v>
      </c>
      <c r="L876" t="n">
        <v>12.25</v>
      </c>
      <c r="M876" t="n">
        <v>6</v>
      </c>
      <c r="N876" t="n">
        <v>57.96</v>
      </c>
      <c r="O876" t="n">
        <v>30099.23</v>
      </c>
      <c r="P876" t="n">
        <v>118.84</v>
      </c>
      <c r="Q876" t="n">
        <v>446.27</v>
      </c>
      <c r="R876" t="n">
        <v>37.02</v>
      </c>
      <c r="S876" t="n">
        <v>28.73</v>
      </c>
      <c r="T876" t="n">
        <v>3476.23</v>
      </c>
      <c r="U876" t="n">
        <v>0.78</v>
      </c>
      <c r="V876" t="n">
        <v>0.91</v>
      </c>
      <c r="W876" t="n">
        <v>0.09</v>
      </c>
      <c r="X876" t="n">
        <v>0.2</v>
      </c>
      <c r="Y876" t="n">
        <v>1</v>
      </c>
      <c r="Z876" t="n">
        <v>10</v>
      </c>
    </row>
    <row r="877">
      <c r="A877" t="n">
        <v>46</v>
      </c>
      <c r="B877" t="n">
        <v>115</v>
      </c>
      <c r="C877" t="inlineStr">
        <is>
          <t xml:space="preserve">CONCLUIDO	</t>
        </is>
      </c>
      <c r="D877" t="n">
        <v>8.379099999999999</v>
      </c>
      <c r="E877" t="n">
        <v>11.93</v>
      </c>
      <c r="F877" t="n">
        <v>8.92</v>
      </c>
      <c r="G877" t="n">
        <v>66.92</v>
      </c>
      <c r="H877" t="n">
        <v>0.92</v>
      </c>
      <c r="I877" t="n">
        <v>8</v>
      </c>
      <c r="J877" t="n">
        <v>242.59</v>
      </c>
      <c r="K877" t="n">
        <v>56.94</v>
      </c>
      <c r="L877" t="n">
        <v>12.5</v>
      </c>
      <c r="M877" t="n">
        <v>6</v>
      </c>
      <c r="N877" t="n">
        <v>58.15</v>
      </c>
      <c r="O877" t="n">
        <v>30153.38</v>
      </c>
      <c r="P877" t="n">
        <v>118.4</v>
      </c>
      <c r="Q877" t="n">
        <v>446.3</v>
      </c>
      <c r="R877" t="n">
        <v>37.16</v>
      </c>
      <c r="S877" t="n">
        <v>28.73</v>
      </c>
      <c r="T877" t="n">
        <v>3542.8</v>
      </c>
      <c r="U877" t="n">
        <v>0.77</v>
      </c>
      <c r="V877" t="n">
        <v>0.91</v>
      </c>
      <c r="W877" t="n">
        <v>0.1</v>
      </c>
      <c r="X877" t="n">
        <v>0.2</v>
      </c>
      <c r="Y877" t="n">
        <v>1</v>
      </c>
      <c r="Z877" t="n">
        <v>10</v>
      </c>
    </row>
    <row r="878">
      <c r="A878" t="n">
        <v>47</v>
      </c>
      <c r="B878" t="n">
        <v>115</v>
      </c>
      <c r="C878" t="inlineStr">
        <is>
          <t xml:space="preserve">CONCLUIDO	</t>
        </is>
      </c>
      <c r="D878" t="n">
        <v>8.3942</v>
      </c>
      <c r="E878" t="n">
        <v>11.91</v>
      </c>
      <c r="F878" t="n">
        <v>8.9</v>
      </c>
      <c r="G878" t="n">
        <v>66.76000000000001</v>
      </c>
      <c r="H878" t="n">
        <v>0.93</v>
      </c>
      <c r="I878" t="n">
        <v>8</v>
      </c>
      <c r="J878" t="n">
        <v>243.03</v>
      </c>
      <c r="K878" t="n">
        <v>56.94</v>
      </c>
      <c r="L878" t="n">
        <v>12.75</v>
      </c>
      <c r="M878" t="n">
        <v>6</v>
      </c>
      <c r="N878" t="n">
        <v>58.34</v>
      </c>
      <c r="O878" t="n">
        <v>30207.61</v>
      </c>
      <c r="P878" t="n">
        <v>117.88</v>
      </c>
      <c r="Q878" t="n">
        <v>446.27</v>
      </c>
      <c r="R878" t="n">
        <v>36.4</v>
      </c>
      <c r="S878" t="n">
        <v>28.73</v>
      </c>
      <c r="T878" t="n">
        <v>3165.12</v>
      </c>
      <c r="U878" t="n">
        <v>0.79</v>
      </c>
      <c r="V878" t="n">
        <v>0.92</v>
      </c>
      <c r="W878" t="n">
        <v>0.1</v>
      </c>
      <c r="X878" t="n">
        <v>0.18</v>
      </c>
      <c r="Y878" t="n">
        <v>1</v>
      </c>
      <c r="Z878" t="n">
        <v>10</v>
      </c>
    </row>
    <row r="879">
      <c r="A879" t="n">
        <v>48</v>
      </c>
      <c r="B879" t="n">
        <v>115</v>
      </c>
      <c r="C879" t="inlineStr">
        <is>
          <t xml:space="preserve">CONCLUIDO	</t>
        </is>
      </c>
      <c r="D879" t="n">
        <v>8.392799999999999</v>
      </c>
      <c r="E879" t="n">
        <v>11.92</v>
      </c>
      <c r="F879" t="n">
        <v>8.9</v>
      </c>
      <c r="G879" t="n">
        <v>66.77</v>
      </c>
      <c r="H879" t="n">
        <v>0.95</v>
      </c>
      <c r="I879" t="n">
        <v>8</v>
      </c>
      <c r="J879" t="n">
        <v>243.47</v>
      </c>
      <c r="K879" t="n">
        <v>56.94</v>
      </c>
      <c r="L879" t="n">
        <v>13</v>
      </c>
      <c r="M879" t="n">
        <v>6</v>
      </c>
      <c r="N879" t="n">
        <v>58.53</v>
      </c>
      <c r="O879" t="n">
        <v>30261.91</v>
      </c>
      <c r="P879" t="n">
        <v>117.52</v>
      </c>
      <c r="Q879" t="n">
        <v>446.3</v>
      </c>
      <c r="R879" t="n">
        <v>36.37</v>
      </c>
      <c r="S879" t="n">
        <v>28.73</v>
      </c>
      <c r="T879" t="n">
        <v>3150.51</v>
      </c>
      <c r="U879" t="n">
        <v>0.79</v>
      </c>
      <c r="V879" t="n">
        <v>0.91</v>
      </c>
      <c r="W879" t="n">
        <v>0.1</v>
      </c>
      <c r="X879" t="n">
        <v>0.18</v>
      </c>
      <c r="Y879" t="n">
        <v>1</v>
      </c>
      <c r="Z879" t="n">
        <v>10</v>
      </c>
    </row>
    <row r="880">
      <c r="A880" t="n">
        <v>49</v>
      </c>
      <c r="B880" t="n">
        <v>115</v>
      </c>
      <c r="C880" t="inlineStr">
        <is>
          <t xml:space="preserve">CONCLUIDO	</t>
        </is>
      </c>
      <c r="D880" t="n">
        <v>8.409599999999999</v>
      </c>
      <c r="E880" t="n">
        <v>11.89</v>
      </c>
      <c r="F880" t="n">
        <v>8.880000000000001</v>
      </c>
      <c r="G880" t="n">
        <v>66.59</v>
      </c>
      <c r="H880" t="n">
        <v>0.97</v>
      </c>
      <c r="I880" t="n">
        <v>8</v>
      </c>
      <c r="J880" t="n">
        <v>243.91</v>
      </c>
      <c r="K880" t="n">
        <v>56.94</v>
      </c>
      <c r="L880" t="n">
        <v>13.25</v>
      </c>
      <c r="M880" t="n">
        <v>6</v>
      </c>
      <c r="N880" t="n">
        <v>58.72</v>
      </c>
      <c r="O880" t="n">
        <v>30316.27</v>
      </c>
      <c r="P880" t="n">
        <v>116.38</v>
      </c>
      <c r="Q880" t="n">
        <v>446.27</v>
      </c>
      <c r="R880" t="n">
        <v>35.83</v>
      </c>
      <c r="S880" t="n">
        <v>28.73</v>
      </c>
      <c r="T880" t="n">
        <v>2878.36</v>
      </c>
      <c r="U880" t="n">
        <v>0.8</v>
      </c>
      <c r="V880" t="n">
        <v>0.92</v>
      </c>
      <c r="W880" t="n">
        <v>0.09</v>
      </c>
      <c r="X880" t="n">
        <v>0.16</v>
      </c>
      <c r="Y880" t="n">
        <v>1</v>
      </c>
      <c r="Z880" t="n">
        <v>10</v>
      </c>
    </row>
    <row r="881">
      <c r="A881" t="n">
        <v>50</v>
      </c>
      <c r="B881" t="n">
        <v>115</v>
      </c>
      <c r="C881" t="inlineStr">
        <is>
          <t xml:space="preserve">CONCLUIDO	</t>
        </is>
      </c>
      <c r="D881" t="n">
        <v>8.369400000000001</v>
      </c>
      <c r="E881" t="n">
        <v>11.95</v>
      </c>
      <c r="F881" t="n">
        <v>8.94</v>
      </c>
      <c r="G881" t="n">
        <v>67.02</v>
      </c>
      <c r="H881" t="n">
        <v>0.98</v>
      </c>
      <c r="I881" t="n">
        <v>8</v>
      </c>
      <c r="J881" t="n">
        <v>244.35</v>
      </c>
      <c r="K881" t="n">
        <v>56.94</v>
      </c>
      <c r="L881" t="n">
        <v>13.5</v>
      </c>
      <c r="M881" t="n">
        <v>6</v>
      </c>
      <c r="N881" t="n">
        <v>58.91</v>
      </c>
      <c r="O881" t="n">
        <v>30370.7</v>
      </c>
      <c r="P881" t="n">
        <v>116.62</v>
      </c>
      <c r="Q881" t="n">
        <v>446.28</v>
      </c>
      <c r="R881" t="n">
        <v>37.87</v>
      </c>
      <c r="S881" t="n">
        <v>28.73</v>
      </c>
      <c r="T881" t="n">
        <v>3898.86</v>
      </c>
      <c r="U881" t="n">
        <v>0.76</v>
      </c>
      <c r="V881" t="n">
        <v>0.91</v>
      </c>
      <c r="W881" t="n">
        <v>0.09</v>
      </c>
      <c r="X881" t="n">
        <v>0.22</v>
      </c>
      <c r="Y881" t="n">
        <v>1</v>
      </c>
      <c r="Z881" t="n">
        <v>10</v>
      </c>
    </row>
    <row r="882">
      <c r="A882" t="n">
        <v>51</v>
      </c>
      <c r="B882" t="n">
        <v>115</v>
      </c>
      <c r="C882" t="inlineStr">
        <is>
          <t xml:space="preserve">CONCLUIDO	</t>
        </is>
      </c>
      <c r="D882" t="n">
        <v>8.3735</v>
      </c>
      <c r="E882" t="n">
        <v>11.94</v>
      </c>
      <c r="F882" t="n">
        <v>8.93</v>
      </c>
      <c r="G882" t="n">
        <v>66.98</v>
      </c>
      <c r="H882" t="n">
        <v>1</v>
      </c>
      <c r="I882" t="n">
        <v>8</v>
      </c>
      <c r="J882" t="n">
        <v>244.79</v>
      </c>
      <c r="K882" t="n">
        <v>56.94</v>
      </c>
      <c r="L882" t="n">
        <v>13.75</v>
      </c>
      <c r="M882" t="n">
        <v>6</v>
      </c>
      <c r="N882" t="n">
        <v>59.1</v>
      </c>
      <c r="O882" t="n">
        <v>30425.2</v>
      </c>
      <c r="P882" t="n">
        <v>116.1</v>
      </c>
      <c r="Q882" t="n">
        <v>446.27</v>
      </c>
      <c r="R882" t="n">
        <v>37.5</v>
      </c>
      <c r="S882" t="n">
        <v>28.73</v>
      </c>
      <c r="T882" t="n">
        <v>3714.03</v>
      </c>
      <c r="U882" t="n">
        <v>0.77</v>
      </c>
      <c r="V882" t="n">
        <v>0.91</v>
      </c>
      <c r="W882" t="n">
        <v>0.09</v>
      </c>
      <c r="X882" t="n">
        <v>0.21</v>
      </c>
      <c r="Y882" t="n">
        <v>1</v>
      </c>
      <c r="Z882" t="n">
        <v>10</v>
      </c>
    </row>
    <row r="883">
      <c r="A883" t="n">
        <v>52</v>
      </c>
      <c r="B883" t="n">
        <v>115</v>
      </c>
      <c r="C883" t="inlineStr">
        <is>
          <t xml:space="preserve">CONCLUIDO	</t>
        </is>
      </c>
      <c r="D883" t="n">
        <v>8.434699999999999</v>
      </c>
      <c r="E883" t="n">
        <v>11.86</v>
      </c>
      <c r="F883" t="n">
        <v>8.890000000000001</v>
      </c>
      <c r="G883" t="n">
        <v>76.18000000000001</v>
      </c>
      <c r="H883" t="n">
        <v>1.02</v>
      </c>
      <c r="I883" t="n">
        <v>7</v>
      </c>
      <c r="J883" t="n">
        <v>245.23</v>
      </c>
      <c r="K883" t="n">
        <v>56.94</v>
      </c>
      <c r="L883" t="n">
        <v>14</v>
      </c>
      <c r="M883" t="n">
        <v>5</v>
      </c>
      <c r="N883" t="n">
        <v>59.29</v>
      </c>
      <c r="O883" t="n">
        <v>30479.78</v>
      </c>
      <c r="P883" t="n">
        <v>115.26</v>
      </c>
      <c r="Q883" t="n">
        <v>446.27</v>
      </c>
      <c r="R883" t="n">
        <v>36.11</v>
      </c>
      <c r="S883" t="n">
        <v>28.73</v>
      </c>
      <c r="T883" t="n">
        <v>3025.49</v>
      </c>
      <c r="U883" t="n">
        <v>0.8</v>
      </c>
      <c r="V883" t="n">
        <v>0.92</v>
      </c>
      <c r="W883" t="n">
        <v>0.09</v>
      </c>
      <c r="X883" t="n">
        <v>0.17</v>
      </c>
      <c r="Y883" t="n">
        <v>1</v>
      </c>
      <c r="Z883" t="n">
        <v>10</v>
      </c>
    </row>
    <row r="884">
      <c r="A884" t="n">
        <v>53</v>
      </c>
      <c r="B884" t="n">
        <v>115</v>
      </c>
      <c r="C884" t="inlineStr">
        <is>
          <t xml:space="preserve">CONCLUIDO	</t>
        </is>
      </c>
      <c r="D884" t="n">
        <v>8.435499999999999</v>
      </c>
      <c r="E884" t="n">
        <v>11.85</v>
      </c>
      <c r="F884" t="n">
        <v>8.890000000000001</v>
      </c>
      <c r="G884" t="n">
        <v>76.17</v>
      </c>
      <c r="H884" t="n">
        <v>1.03</v>
      </c>
      <c r="I884" t="n">
        <v>7</v>
      </c>
      <c r="J884" t="n">
        <v>245.68</v>
      </c>
      <c r="K884" t="n">
        <v>56.94</v>
      </c>
      <c r="L884" t="n">
        <v>14.25</v>
      </c>
      <c r="M884" t="n">
        <v>5</v>
      </c>
      <c r="N884" t="n">
        <v>59.48</v>
      </c>
      <c r="O884" t="n">
        <v>30534.42</v>
      </c>
      <c r="P884" t="n">
        <v>115.03</v>
      </c>
      <c r="Q884" t="n">
        <v>446.34</v>
      </c>
      <c r="R884" t="n">
        <v>35.98</v>
      </c>
      <c r="S884" t="n">
        <v>28.73</v>
      </c>
      <c r="T884" t="n">
        <v>2958.17</v>
      </c>
      <c r="U884" t="n">
        <v>0.8</v>
      </c>
      <c r="V884" t="n">
        <v>0.92</v>
      </c>
      <c r="W884" t="n">
        <v>0.09</v>
      </c>
      <c r="X884" t="n">
        <v>0.17</v>
      </c>
      <c r="Y884" t="n">
        <v>1</v>
      </c>
      <c r="Z884" t="n">
        <v>10</v>
      </c>
    </row>
    <row r="885">
      <c r="A885" t="n">
        <v>54</v>
      </c>
      <c r="B885" t="n">
        <v>115</v>
      </c>
      <c r="C885" t="inlineStr">
        <is>
          <t xml:space="preserve">CONCLUIDO	</t>
        </is>
      </c>
      <c r="D885" t="n">
        <v>8.4297</v>
      </c>
      <c r="E885" t="n">
        <v>11.86</v>
      </c>
      <c r="F885" t="n">
        <v>8.890000000000001</v>
      </c>
      <c r="G885" t="n">
        <v>76.23999999999999</v>
      </c>
      <c r="H885" t="n">
        <v>1.05</v>
      </c>
      <c r="I885" t="n">
        <v>7</v>
      </c>
      <c r="J885" t="n">
        <v>246.12</v>
      </c>
      <c r="K885" t="n">
        <v>56.94</v>
      </c>
      <c r="L885" t="n">
        <v>14.5</v>
      </c>
      <c r="M885" t="n">
        <v>5</v>
      </c>
      <c r="N885" t="n">
        <v>59.68</v>
      </c>
      <c r="O885" t="n">
        <v>30589.13</v>
      </c>
      <c r="P885" t="n">
        <v>115.17</v>
      </c>
      <c r="Q885" t="n">
        <v>446.31</v>
      </c>
      <c r="R885" t="n">
        <v>36.31</v>
      </c>
      <c r="S885" t="n">
        <v>28.73</v>
      </c>
      <c r="T885" t="n">
        <v>3122.72</v>
      </c>
      <c r="U885" t="n">
        <v>0.79</v>
      </c>
      <c r="V885" t="n">
        <v>0.92</v>
      </c>
      <c r="W885" t="n">
        <v>0.09</v>
      </c>
      <c r="X885" t="n">
        <v>0.17</v>
      </c>
      <c r="Y885" t="n">
        <v>1</v>
      </c>
      <c r="Z885" t="n">
        <v>10</v>
      </c>
    </row>
    <row r="886">
      <c r="A886" t="n">
        <v>55</v>
      </c>
      <c r="B886" t="n">
        <v>115</v>
      </c>
      <c r="C886" t="inlineStr">
        <is>
          <t xml:space="preserve">CONCLUIDO	</t>
        </is>
      </c>
      <c r="D886" t="n">
        <v>8.433299999999999</v>
      </c>
      <c r="E886" t="n">
        <v>11.86</v>
      </c>
      <c r="F886" t="n">
        <v>8.890000000000001</v>
      </c>
      <c r="G886" t="n">
        <v>76.2</v>
      </c>
      <c r="H886" t="n">
        <v>1.06</v>
      </c>
      <c r="I886" t="n">
        <v>7</v>
      </c>
      <c r="J886" t="n">
        <v>246.57</v>
      </c>
      <c r="K886" t="n">
        <v>56.94</v>
      </c>
      <c r="L886" t="n">
        <v>14.75</v>
      </c>
      <c r="M886" t="n">
        <v>5</v>
      </c>
      <c r="N886" t="n">
        <v>59.87</v>
      </c>
      <c r="O886" t="n">
        <v>30643.91</v>
      </c>
      <c r="P886" t="n">
        <v>114.92</v>
      </c>
      <c r="Q886" t="n">
        <v>446.27</v>
      </c>
      <c r="R886" t="n">
        <v>36.1</v>
      </c>
      <c r="S886" t="n">
        <v>28.73</v>
      </c>
      <c r="T886" t="n">
        <v>3019.13</v>
      </c>
      <c r="U886" t="n">
        <v>0.8</v>
      </c>
      <c r="V886" t="n">
        <v>0.92</v>
      </c>
      <c r="W886" t="n">
        <v>0.09</v>
      </c>
      <c r="X886" t="n">
        <v>0.17</v>
      </c>
      <c r="Y886" t="n">
        <v>1</v>
      </c>
      <c r="Z886" t="n">
        <v>10</v>
      </c>
    </row>
    <row r="887">
      <c r="A887" t="n">
        <v>56</v>
      </c>
      <c r="B887" t="n">
        <v>115</v>
      </c>
      <c r="C887" t="inlineStr">
        <is>
          <t xml:space="preserve">CONCLUIDO	</t>
        </is>
      </c>
      <c r="D887" t="n">
        <v>8.4285</v>
      </c>
      <c r="E887" t="n">
        <v>11.86</v>
      </c>
      <c r="F887" t="n">
        <v>8.9</v>
      </c>
      <c r="G887" t="n">
        <v>76.25</v>
      </c>
      <c r="H887" t="n">
        <v>1.08</v>
      </c>
      <c r="I887" t="n">
        <v>7</v>
      </c>
      <c r="J887" t="n">
        <v>247.01</v>
      </c>
      <c r="K887" t="n">
        <v>56.94</v>
      </c>
      <c r="L887" t="n">
        <v>15</v>
      </c>
      <c r="M887" t="n">
        <v>5</v>
      </c>
      <c r="N887" t="n">
        <v>60.07</v>
      </c>
      <c r="O887" t="n">
        <v>30698.76</v>
      </c>
      <c r="P887" t="n">
        <v>114.26</v>
      </c>
      <c r="Q887" t="n">
        <v>446.27</v>
      </c>
      <c r="R887" t="n">
        <v>36.34</v>
      </c>
      <c r="S887" t="n">
        <v>28.73</v>
      </c>
      <c r="T887" t="n">
        <v>3141.6</v>
      </c>
      <c r="U887" t="n">
        <v>0.79</v>
      </c>
      <c r="V887" t="n">
        <v>0.92</v>
      </c>
      <c r="W887" t="n">
        <v>0.09</v>
      </c>
      <c r="X887" t="n">
        <v>0.18</v>
      </c>
      <c r="Y887" t="n">
        <v>1</v>
      </c>
      <c r="Z887" t="n">
        <v>10</v>
      </c>
    </row>
    <row r="888">
      <c r="A888" t="n">
        <v>57</v>
      </c>
      <c r="B888" t="n">
        <v>115</v>
      </c>
      <c r="C888" t="inlineStr">
        <is>
          <t xml:space="preserve">CONCLUIDO	</t>
        </is>
      </c>
      <c r="D888" t="n">
        <v>8.439399999999999</v>
      </c>
      <c r="E888" t="n">
        <v>11.85</v>
      </c>
      <c r="F888" t="n">
        <v>8.880000000000001</v>
      </c>
      <c r="G888" t="n">
        <v>76.12</v>
      </c>
      <c r="H888" t="n">
        <v>1.1</v>
      </c>
      <c r="I888" t="n">
        <v>7</v>
      </c>
      <c r="J888" t="n">
        <v>247.46</v>
      </c>
      <c r="K888" t="n">
        <v>56.94</v>
      </c>
      <c r="L888" t="n">
        <v>15.25</v>
      </c>
      <c r="M888" t="n">
        <v>5</v>
      </c>
      <c r="N888" t="n">
        <v>60.26</v>
      </c>
      <c r="O888" t="n">
        <v>30753.68</v>
      </c>
      <c r="P888" t="n">
        <v>113.23</v>
      </c>
      <c r="Q888" t="n">
        <v>446.27</v>
      </c>
      <c r="R888" t="n">
        <v>35.81</v>
      </c>
      <c r="S888" t="n">
        <v>28.73</v>
      </c>
      <c r="T888" t="n">
        <v>2874.16</v>
      </c>
      <c r="U888" t="n">
        <v>0.8</v>
      </c>
      <c r="V888" t="n">
        <v>0.92</v>
      </c>
      <c r="W888" t="n">
        <v>0.09</v>
      </c>
      <c r="X888" t="n">
        <v>0.16</v>
      </c>
      <c r="Y888" t="n">
        <v>1</v>
      </c>
      <c r="Z888" t="n">
        <v>10</v>
      </c>
    </row>
    <row r="889">
      <c r="A889" t="n">
        <v>58</v>
      </c>
      <c r="B889" t="n">
        <v>115</v>
      </c>
      <c r="C889" t="inlineStr">
        <is>
          <t xml:space="preserve">CONCLUIDO	</t>
        </is>
      </c>
      <c r="D889" t="n">
        <v>8.440200000000001</v>
      </c>
      <c r="E889" t="n">
        <v>11.85</v>
      </c>
      <c r="F889" t="n">
        <v>8.880000000000001</v>
      </c>
      <c r="G889" t="n">
        <v>76.11</v>
      </c>
      <c r="H889" t="n">
        <v>1.11</v>
      </c>
      <c r="I889" t="n">
        <v>7</v>
      </c>
      <c r="J889" t="n">
        <v>247.9</v>
      </c>
      <c r="K889" t="n">
        <v>56.94</v>
      </c>
      <c r="L889" t="n">
        <v>15.5</v>
      </c>
      <c r="M889" t="n">
        <v>5</v>
      </c>
      <c r="N889" t="n">
        <v>60.46</v>
      </c>
      <c r="O889" t="n">
        <v>30808.68</v>
      </c>
      <c r="P889" t="n">
        <v>113.05</v>
      </c>
      <c r="Q889" t="n">
        <v>446.27</v>
      </c>
      <c r="R889" t="n">
        <v>35.79</v>
      </c>
      <c r="S889" t="n">
        <v>28.73</v>
      </c>
      <c r="T889" t="n">
        <v>2863.04</v>
      </c>
      <c r="U889" t="n">
        <v>0.8</v>
      </c>
      <c r="V889" t="n">
        <v>0.92</v>
      </c>
      <c r="W889" t="n">
        <v>0.09</v>
      </c>
      <c r="X889" t="n">
        <v>0.16</v>
      </c>
      <c r="Y889" t="n">
        <v>1</v>
      </c>
      <c r="Z889" t="n">
        <v>10</v>
      </c>
    </row>
    <row r="890">
      <c r="A890" t="n">
        <v>59</v>
      </c>
      <c r="B890" t="n">
        <v>115</v>
      </c>
      <c r="C890" t="inlineStr">
        <is>
          <t xml:space="preserve">CONCLUIDO	</t>
        </is>
      </c>
      <c r="D890" t="n">
        <v>8.4557</v>
      </c>
      <c r="E890" t="n">
        <v>11.83</v>
      </c>
      <c r="F890" t="n">
        <v>8.859999999999999</v>
      </c>
      <c r="G890" t="n">
        <v>75.93000000000001</v>
      </c>
      <c r="H890" t="n">
        <v>1.13</v>
      </c>
      <c r="I890" t="n">
        <v>7</v>
      </c>
      <c r="J890" t="n">
        <v>248.35</v>
      </c>
      <c r="K890" t="n">
        <v>56.94</v>
      </c>
      <c r="L890" t="n">
        <v>15.75</v>
      </c>
      <c r="M890" t="n">
        <v>5</v>
      </c>
      <c r="N890" t="n">
        <v>60.66</v>
      </c>
      <c r="O890" t="n">
        <v>30863.74</v>
      </c>
      <c r="P890" t="n">
        <v>111.35</v>
      </c>
      <c r="Q890" t="n">
        <v>446.27</v>
      </c>
      <c r="R890" t="n">
        <v>35</v>
      </c>
      <c r="S890" t="n">
        <v>28.73</v>
      </c>
      <c r="T890" t="n">
        <v>2471.18</v>
      </c>
      <c r="U890" t="n">
        <v>0.82</v>
      </c>
      <c r="V890" t="n">
        <v>0.92</v>
      </c>
      <c r="W890" t="n">
        <v>0.09</v>
      </c>
      <c r="X890" t="n">
        <v>0.14</v>
      </c>
      <c r="Y890" t="n">
        <v>1</v>
      </c>
      <c r="Z890" t="n">
        <v>10</v>
      </c>
    </row>
    <row r="891">
      <c r="A891" t="n">
        <v>60</v>
      </c>
      <c r="B891" t="n">
        <v>115</v>
      </c>
      <c r="C891" t="inlineStr">
        <is>
          <t xml:space="preserve">CONCLUIDO	</t>
        </is>
      </c>
      <c r="D891" t="n">
        <v>8.5024</v>
      </c>
      <c r="E891" t="n">
        <v>11.76</v>
      </c>
      <c r="F891" t="n">
        <v>8.84</v>
      </c>
      <c r="G891" t="n">
        <v>88.37</v>
      </c>
      <c r="H891" t="n">
        <v>1.14</v>
      </c>
      <c r="I891" t="n">
        <v>6</v>
      </c>
      <c r="J891" t="n">
        <v>248.79</v>
      </c>
      <c r="K891" t="n">
        <v>56.94</v>
      </c>
      <c r="L891" t="n">
        <v>16</v>
      </c>
      <c r="M891" t="n">
        <v>4</v>
      </c>
      <c r="N891" t="n">
        <v>60.85</v>
      </c>
      <c r="O891" t="n">
        <v>30918.88</v>
      </c>
      <c r="P891" t="n">
        <v>111.01</v>
      </c>
      <c r="Q891" t="n">
        <v>446.28</v>
      </c>
      <c r="R891" t="n">
        <v>34.45</v>
      </c>
      <c r="S891" t="n">
        <v>28.73</v>
      </c>
      <c r="T891" t="n">
        <v>2201.02</v>
      </c>
      <c r="U891" t="n">
        <v>0.83</v>
      </c>
      <c r="V891" t="n">
        <v>0.92</v>
      </c>
      <c r="W891" t="n">
        <v>0.09</v>
      </c>
      <c r="X891" t="n">
        <v>0.12</v>
      </c>
      <c r="Y891" t="n">
        <v>1</v>
      </c>
      <c r="Z891" t="n">
        <v>10</v>
      </c>
    </row>
    <row r="892">
      <c r="A892" t="n">
        <v>61</v>
      </c>
      <c r="B892" t="n">
        <v>115</v>
      </c>
      <c r="C892" t="inlineStr">
        <is>
          <t xml:space="preserve">CONCLUIDO	</t>
        </is>
      </c>
      <c r="D892" t="n">
        <v>8.474</v>
      </c>
      <c r="E892" t="n">
        <v>11.8</v>
      </c>
      <c r="F892" t="n">
        <v>8.880000000000001</v>
      </c>
      <c r="G892" t="n">
        <v>88.77</v>
      </c>
      <c r="H892" t="n">
        <v>1.16</v>
      </c>
      <c r="I892" t="n">
        <v>6</v>
      </c>
      <c r="J892" t="n">
        <v>249.24</v>
      </c>
      <c r="K892" t="n">
        <v>56.94</v>
      </c>
      <c r="L892" t="n">
        <v>16.25</v>
      </c>
      <c r="M892" t="n">
        <v>4</v>
      </c>
      <c r="N892" t="n">
        <v>61.05</v>
      </c>
      <c r="O892" t="n">
        <v>30974.09</v>
      </c>
      <c r="P892" t="n">
        <v>111.5</v>
      </c>
      <c r="Q892" t="n">
        <v>446.27</v>
      </c>
      <c r="R892" t="n">
        <v>35.88</v>
      </c>
      <c r="S892" t="n">
        <v>28.73</v>
      </c>
      <c r="T892" t="n">
        <v>2913.08</v>
      </c>
      <c r="U892" t="n">
        <v>0.8</v>
      </c>
      <c r="V892" t="n">
        <v>0.92</v>
      </c>
      <c r="W892" t="n">
        <v>0.09</v>
      </c>
      <c r="X892" t="n">
        <v>0.16</v>
      </c>
      <c r="Y892" t="n">
        <v>1</v>
      </c>
      <c r="Z892" t="n">
        <v>10</v>
      </c>
    </row>
    <row r="893">
      <c r="A893" t="n">
        <v>62</v>
      </c>
      <c r="B893" t="n">
        <v>115</v>
      </c>
      <c r="C893" t="inlineStr">
        <is>
          <t xml:space="preserve">CONCLUIDO	</t>
        </is>
      </c>
      <c r="D893" t="n">
        <v>8.486800000000001</v>
      </c>
      <c r="E893" t="n">
        <v>11.78</v>
      </c>
      <c r="F893" t="n">
        <v>8.859999999999999</v>
      </c>
      <c r="G893" t="n">
        <v>88.59</v>
      </c>
      <c r="H893" t="n">
        <v>1.18</v>
      </c>
      <c r="I893" t="n">
        <v>6</v>
      </c>
      <c r="J893" t="n">
        <v>249.69</v>
      </c>
      <c r="K893" t="n">
        <v>56.94</v>
      </c>
      <c r="L893" t="n">
        <v>16.5</v>
      </c>
      <c r="M893" t="n">
        <v>4</v>
      </c>
      <c r="N893" t="n">
        <v>61.25</v>
      </c>
      <c r="O893" t="n">
        <v>31029.37</v>
      </c>
      <c r="P893" t="n">
        <v>111.67</v>
      </c>
      <c r="Q893" t="n">
        <v>446.27</v>
      </c>
      <c r="R893" t="n">
        <v>35.09</v>
      </c>
      <c r="S893" t="n">
        <v>28.73</v>
      </c>
      <c r="T893" t="n">
        <v>2521.42</v>
      </c>
      <c r="U893" t="n">
        <v>0.82</v>
      </c>
      <c r="V893" t="n">
        <v>0.92</v>
      </c>
      <c r="W893" t="n">
        <v>0.09</v>
      </c>
      <c r="X893" t="n">
        <v>0.14</v>
      </c>
      <c r="Y893" t="n">
        <v>1</v>
      </c>
      <c r="Z893" t="n">
        <v>10</v>
      </c>
    </row>
    <row r="894">
      <c r="A894" t="n">
        <v>63</v>
      </c>
      <c r="B894" t="n">
        <v>115</v>
      </c>
      <c r="C894" t="inlineStr">
        <is>
          <t xml:space="preserve">CONCLUIDO	</t>
        </is>
      </c>
      <c r="D894" t="n">
        <v>8.485200000000001</v>
      </c>
      <c r="E894" t="n">
        <v>11.79</v>
      </c>
      <c r="F894" t="n">
        <v>8.859999999999999</v>
      </c>
      <c r="G894" t="n">
        <v>88.61</v>
      </c>
      <c r="H894" t="n">
        <v>1.19</v>
      </c>
      <c r="I894" t="n">
        <v>6</v>
      </c>
      <c r="J894" t="n">
        <v>250.14</v>
      </c>
      <c r="K894" t="n">
        <v>56.94</v>
      </c>
      <c r="L894" t="n">
        <v>16.75</v>
      </c>
      <c r="M894" t="n">
        <v>4</v>
      </c>
      <c r="N894" t="n">
        <v>61.45</v>
      </c>
      <c r="O894" t="n">
        <v>31084.72</v>
      </c>
      <c r="P894" t="n">
        <v>111.17</v>
      </c>
      <c r="Q894" t="n">
        <v>446.27</v>
      </c>
      <c r="R894" t="n">
        <v>35.26</v>
      </c>
      <c r="S894" t="n">
        <v>28.73</v>
      </c>
      <c r="T894" t="n">
        <v>2603.16</v>
      </c>
      <c r="U894" t="n">
        <v>0.8100000000000001</v>
      </c>
      <c r="V894" t="n">
        <v>0.92</v>
      </c>
      <c r="W894" t="n">
        <v>0.09</v>
      </c>
      <c r="X894" t="n">
        <v>0.14</v>
      </c>
      <c r="Y894" t="n">
        <v>1</v>
      </c>
      <c r="Z894" t="n">
        <v>10</v>
      </c>
    </row>
    <row r="895">
      <c r="A895" t="n">
        <v>64</v>
      </c>
      <c r="B895" t="n">
        <v>115</v>
      </c>
      <c r="C895" t="inlineStr">
        <is>
          <t xml:space="preserve">CONCLUIDO	</t>
        </is>
      </c>
      <c r="D895" t="n">
        <v>8.481999999999999</v>
      </c>
      <c r="E895" t="n">
        <v>11.79</v>
      </c>
      <c r="F895" t="n">
        <v>8.869999999999999</v>
      </c>
      <c r="G895" t="n">
        <v>88.66</v>
      </c>
      <c r="H895" t="n">
        <v>1.21</v>
      </c>
      <c r="I895" t="n">
        <v>6</v>
      </c>
      <c r="J895" t="n">
        <v>250.59</v>
      </c>
      <c r="K895" t="n">
        <v>56.94</v>
      </c>
      <c r="L895" t="n">
        <v>17</v>
      </c>
      <c r="M895" t="n">
        <v>4</v>
      </c>
      <c r="N895" t="n">
        <v>61.65</v>
      </c>
      <c r="O895" t="n">
        <v>31140.15</v>
      </c>
      <c r="P895" t="n">
        <v>111.44</v>
      </c>
      <c r="Q895" t="n">
        <v>446.27</v>
      </c>
      <c r="R895" t="n">
        <v>35.29</v>
      </c>
      <c r="S895" t="n">
        <v>28.73</v>
      </c>
      <c r="T895" t="n">
        <v>2620.51</v>
      </c>
      <c r="U895" t="n">
        <v>0.8100000000000001</v>
      </c>
      <c r="V895" t="n">
        <v>0.92</v>
      </c>
      <c r="W895" t="n">
        <v>0.09</v>
      </c>
      <c r="X895" t="n">
        <v>0.14</v>
      </c>
      <c r="Y895" t="n">
        <v>1</v>
      </c>
      <c r="Z895" t="n">
        <v>10</v>
      </c>
    </row>
    <row r="896">
      <c r="A896" t="n">
        <v>65</v>
      </c>
      <c r="B896" t="n">
        <v>115</v>
      </c>
      <c r="C896" t="inlineStr">
        <is>
          <t xml:space="preserve">CONCLUIDO	</t>
        </is>
      </c>
      <c r="D896" t="n">
        <v>8.485200000000001</v>
      </c>
      <c r="E896" t="n">
        <v>11.79</v>
      </c>
      <c r="F896" t="n">
        <v>8.859999999999999</v>
      </c>
      <c r="G896" t="n">
        <v>88.61</v>
      </c>
      <c r="H896" t="n">
        <v>1.22</v>
      </c>
      <c r="I896" t="n">
        <v>6</v>
      </c>
      <c r="J896" t="n">
        <v>251.04</v>
      </c>
      <c r="K896" t="n">
        <v>56.94</v>
      </c>
      <c r="L896" t="n">
        <v>17.25</v>
      </c>
      <c r="M896" t="n">
        <v>4</v>
      </c>
      <c r="N896" t="n">
        <v>61.85</v>
      </c>
      <c r="O896" t="n">
        <v>31195.65</v>
      </c>
      <c r="P896" t="n">
        <v>111.34</v>
      </c>
      <c r="Q896" t="n">
        <v>446.27</v>
      </c>
      <c r="R896" t="n">
        <v>35.2</v>
      </c>
      <c r="S896" t="n">
        <v>28.73</v>
      </c>
      <c r="T896" t="n">
        <v>2573.28</v>
      </c>
      <c r="U896" t="n">
        <v>0.82</v>
      </c>
      <c r="V896" t="n">
        <v>0.92</v>
      </c>
      <c r="W896" t="n">
        <v>0.09</v>
      </c>
      <c r="X896" t="n">
        <v>0.14</v>
      </c>
      <c r="Y896" t="n">
        <v>1</v>
      </c>
      <c r="Z896" t="n">
        <v>10</v>
      </c>
    </row>
    <row r="897">
      <c r="A897" t="n">
        <v>66</v>
      </c>
      <c r="B897" t="n">
        <v>115</v>
      </c>
      <c r="C897" t="inlineStr">
        <is>
          <t xml:space="preserve">CONCLUIDO	</t>
        </is>
      </c>
      <c r="D897" t="n">
        <v>8.4838</v>
      </c>
      <c r="E897" t="n">
        <v>11.79</v>
      </c>
      <c r="F897" t="n">
        <v>8.859999999999999</v>
      </c>
      <c r="G897" t="n">
        <v>88.63</v>
      </c>
      <c r="H897" t="n">
        <v>1.24</v>
      </c>
      <c r="I897" t="n">
        <v>6</v>
      </c>
      <c r="J897" t="n">
        <v>251.49</v>
      </c>
      <c r="K897" t="n">
        <v>56.94</v>
      </c>
      <c r="L897" t="n">
        <v>17.5</v>
      </c>
      <c r="M897" t="n">
        <v>4</v>
      </c>
      <c r="N897" t="n">
        <v>62.05</v>
      </c>
      <c r="O897" t="n">
        <v>31251.22</v>
      </c>
      <c r="P897" t="n">
        <v>111.4</v>
      </c>
      <c r="Q897" t="n">
        <v>446.27</v>
      </c>
      <c r="R897" t="n">
        <v>35.28</v>
      </c>
      <c r="S897" t="n">
        <v>28.73</v>
      </c>
      <c r="T897" t="n">
        <v>2614.95</v>
      </c>
      <c r="U897" t="n">
        <v>0.8100000000000001</v>
      </c>
      <c r="V897" t="n">
        <v>0.92</v>
      </c>
      <c r="W897" t="n">
        <v>0.09</v>
      </c>
      <c r="X897" t="n">
        <v>0.14</v>
      </c>
      <c r="Y897" t="n">
        <v>1</v>
      </c>
      <c r="Z897" t="n">
        <v>10</v>
      </c>
    </row>
    <row r="898">
      <c r="A898" t="n">
        <v>67</v>
      </c>
      <c r="B898" t="n">
        <v>115</v>
      </c>
      <c r="C898" t="inlineStr">
        <is>
          <t xml:space="preserve">CONCLUIDO	</t>
        </is>
      </c>
      <c r="D898" t="n">
        <v>8.4918</v>
      </c>
      <c r="E898" t="n">
        <v>11.78</v>
      </c>
      <c r="F898" t="n">
        <v>8.85</v>
      </c>
      <c r="G898" t="n">
        <v>88.52</v>
      </c>
      <c r="H898" t="n">
        <v>1.25</v>
      </c>
      <c r="I898" t="n">
        <v>6</v>
      </c>
      <c r="J898" t="n">
        <v>251.94</v>
      </c>
      <c r="K898" t="n">
        <v>56.94</v>
      </c>
      <c r="L898" t="n">
        <v>17.75</v>
      </c>
      <c r="M898" t="n">
        <v>4</v>
      </c>
      <c r="N898" t="n">
        <v>62.25</v>
      </c>
      <c r="O898" t="n">
        <v>31306.86</v>
      </c>
      <c r="P898" t="n">
        <v>110.31</v>
      </c>
      <c r="Q898" t="n">
        <v>446.27</v>
      </c>
      <c r="R898" t="n">
        <v>34.8</v>
      </c>
      <c r="S898" t="n">
        <v>28.73</v>
      </c>
      <c r="T898" t="n">
        <v>2376.76</v>
      </c>
      <c r="U898" t="n">
        <v>0.83</v>
      </c>
      <c r="V898" t="n">
        <v>0.92</v>
      </c>
      <c r="W898" t="n">
        <v>0.09</v>
      </c>
      <c r="X898" t="n">
        <v>0.13</v>
      </c>
      <c r="Y898" t="n">
        <v>1</v>
      </c>
      <c r="Z898" t="n">
        <v>10</v>
      </c>
    </row>
    <row r="899">
      <c r="A899" t="n">
        <v>68</v>
      </c>
      <c r="B899" t="n">
        <v>115</v>
      </c>
      <c r="C899" t="inlineStr">
        <is>
          <t xml:space="preserve">CONCLUIDO	</t>
        </is>
      </c>
      <c r="D899" t="n">
        <v>8.494</v>
      </c>
      <c r="E899" t="n">
        <v>11.77</v>
      </c>
      <c r="F899" t="n">
        <v>8.85</v>
      </c>
      <c r="G899" t="n">
        <v>88.48999999999999</v>
      </c>
      <c r="H899" t="n">
        <v>1.27</v>
      </c>
      <c r="I899" t="n">
        <v>6</v>
      </c>
      <c r="J899" t="n">
        <v>252.39</v>
      </c>
      <c r="K899" t="n">
        <v>56.94</v>
      </c>
      <c r="L899" t="n">
        <v>18</v>
      </c>
      <c r="M899" t="n">
        <v>4</v>
      </c>
      <c r="N899" t="n">
        <v>62.45</v>
      </c>
      <c r="O899" t="n">
        <v>31362.58</v>
      </c>
      <c r="P899" t="n">
        <v>108.93</v>
      </c>
      <c r="Q899" t="n">
        <v>446.27</v>
      </c>
      <c r="R899" t="n">
        <v>34.69</v>
      </c>
      <c r="S899" t="n">
        <v>28.73</v>
      </c>
      <c r="T899" t="n">
        <v>2318.64</v>
      </c>
      <c r="U899" t="n">
        <v>0.83</v>
      </c>
      <c r="V899" t="n">
        <v>0.92</v>
      </c>
      <c r="W899" t="n">
        <v>0.09</v>
      </c>
      <c r="X899" t="n">
        <v>0.13</v>
      </c>
      <c r="Y899" t="n">
        <v>1</v>
      </c>
      <c r="Z899" t="n">
        <v>10</v>
      </c>
    </row>
    <row r="900">
      <c r="A900" t="n">
        <v>69</v>
      </c>
      <c r="B900" t="n">
        <v>115</v>
      </c>
      <c r="C900" t="inlineStr">
        <is>
          <t xml:space="preserve">CONCLUIDO	</t>
        </is>
      </c>
      <c r="D900" t="n">
        <v>8.5002</v>
      </c>
      <c r="E900" t="n">
        <v>11.76</v>
      </c>
      <c r="F900" t="n">
        <v>8.84</v>
      </c>
      <c r="G900" t="n">
        <v>88.40000000000001</v>
      </c>
      <c r="H900" t="n">
        <v>1.28</v>
      </c>
      <c r="I900" t="n">
        <v>6</v>
      </c>
      <c r="J900" t="n">
        <v>252.84</v>
      </c>
      <c r="K900" t="n">
        <v>56.94</v>
      </c>
      <c r="L900" t="n">
        <v>18.25</v>
      </c>
      <c r="M900" t="n">
        <v>4</v>
      </c>
      <c r="N900" t="n">
        <v>62.65</v>
      </c>
      <c r="O900" t="n">
        <v>31418.38</v>
      </c>
      <c r="P900" t="n">
        <v>106.98</v>
      </c>
      <c r="Q900" t="n">
        <v>446.27</v>
      </c>
      <c r="R900" t="n">
        <v>34.54</v>
      </c>
      <c r="S900" t="n">
        <v>28.73</v>
      </c>
      <c r="T900" t="n">
        <v>2245.9</v>
      </c>
      <c r="U900" t="n">
        <v>0.83</v>
      </c>
      <c r="V900" t="n">
        <v>0.92</v>
      </c>
      <c r="W900" t="n">
        <v>0.09</v>
      </c>
      <c r="X900" t="n">
        <v>0.12</v>
      </c>
      <c r="Y900" t="n">
        <v>1</v>
      </c>
      <c r="Z900" t="n">
        <v>10</v>
      </c>
    </row>
    <row r="901">
      <c r="A901" t="n">
        <v>70</v>
      </c>
      <c r="B901" t="n">
        <v>115</v>
      </c>
      <c r="C901" t="inlineStr">
        <is>
          <t xml:space="preserve">CONCLUIDO	</t>
        </is>
      </c>
      <c r="D901" t="n">
        <v>8.4734</v>
      </c>
      <c r="E901" t="n">
        <v>11.8</v>
      </c>
      <c r="F901" t="n">
        <v>8.880000000000001</v>
      </c>
      <c r="G901" t="n">
        <v>88.78</v>
      </c>
      <c r="H901" t="n">
        <v>1.3</v>
      </c>
      <c r="I901" t="n">
        <v>6</v>
      </c>
      <c r="J901" t="n">
        <v>253.3</v>
      </c>
      <c r="K901" t="n">
        <v>56.94</v>
      </c>
      <c r="L901" t="n">
        <v>18.5</v>
      </c>
      <c r="M901" t="n">
        <v>3</v>
      </c>
      <c r="N901" t="n">
        <v>62.86</v>
      </c>
      <c r="O901" t="n">
        <v>31474.25</v>
      </c>
      <c r="P901" t="n">
        <v>106.43</v>
      </c>
      <c r="Q901" t="n">
        <v>446.27</v>
      </c>
      <c r="R901" t="n">
        <v>35.81</v>
      </c>
      <c r="S901" t="n">
        <v>28.73</v>
      </c>
      <c r="T901" t="n">
        <v>2877.98</v>
      </c>
      <c r="U901" t="n">
        <v>0.8</v>
      </c>
      <c r="V901" t="n">
        <v>0.92</v>
      </c>
      <c r="W901" t="n">
        <v>0.09</v>
      </c>
      <c r="X901" t="n">
        <v>0.16</v>
      </c>
      <c r="Y901" t="n">
        <v>1</v>
      </c>
      <c r="Z901" t="n">
        <v>10</v>
      </c>
    </row>
    <row r="902">
      <c r="A902" t="n">
        <v>71</v>
      </c>
      <c r="B902" t="n">
        <v>115</v>
      </c>
      <c r="C902" t="inlineStr">
        <is>
          <t xml:space="preserve">CONCLUIDO	</t>
        </is>
      </c>
      <c r="D902" t="n">
        <v>8.475199999999999</v>
      </c>
      <c r="E902" t="n">
        <v>11.8</v>
      </c>
      <c r="F902" t="n">
        <v>8.880000000000001</v>
      </c>
      <c r="G902" t="n">
        <v>88.75</v>
      </c>
      <c r="H902" t="n">
        <v>1.31</v>
      </c>
      <c r="I902" t="n">
        <v>6</v>
      </c>
      <c r="J902" t="n">
        <v>253.75</v>
      </c>
      <c r="K902" t="n">
        <v>56.94</v>
      </c>
      <c r="L902" t="n">
        <v>18.75</v>
      </c>
      <c r="M902" t="n">
        <v>3</v>
      </c>
      <c r="N902" t="n">
        <v>63.06</v>
      </c>
      <c r="O902" t="n">
        <v>31530.19</v>
      </c>
      <c r="P902" t="n">
        <v>105.36</v>
      </c>
      <c r="Q902" t="n">
        <v>446.27</v>
      </c>
      <c r="R902" t="n">
        <v>35.63</v>
      </c>
      <c r="S902" t="n">
        <v>28.73</v>
      </c>
      <c r="T902" t="n">
        <v>2790.25</v>
      </c>
      <c r="U902" t="n">
        <v>0.8100000000000001</v>
      </c>
      <c r="V902" t="n">
        <v>0.92</v>
      </c>
      <c r="W902" t="n">
        <v>0.09</v>
      </c>
      <c r="X902" t="n">
        <v>0.15</v>
      </c>
      <c r="Y902" t="n">
        <v>1</v>
      </c>
      <c r="Z902" t="n">
        <v>10</v>
      </c>
    </row>
    <row r="903">
      <c r="A903" t="n">
        <v>72</v>
      </c>
      <c r="B903" t="n">
        <v>115</v>
      </c>
      <c r="C903" t="inlineStr">
        <is>
          <t xml:space="preserve">CONCLUIDO	</t>
        </is>
      </c>
      <c r="D903" t="n">
        <v>8.5425</v>
      </c>
      <c r="E903" t="n">
        <v>11.71</v>
      </c>
      <c r="F903" t="n">
        <v>8.83</v>
      </c>
      <c r="G903" t="n">
        <v>105.91</v>
      </c>
      <c r="H903" t="n">
        <v>1.33</v>
      </c>
      <c r="I903" t="n">
        <v>5</v>
      </c>
      <c r="J903" t="n">
        <v>254.21</v>
      </c>
      <c r="K903" t="n">
        <v>56.94</v>
      </c>
      <c r="L903" t="n">
        <v>19</v>
      </c>
      <c r="M903" t="n">
        <v>2</v>
      </c>
      <c r="N903" t="n">
        <v>63.26</v>
      </c>
      <c r="O903" t="n">
        <v>31586.21</v>
      </c>
      <c r="P903" t="n">
        <v>104.48</v>
      </c>
      <c r="Q903" t="n">
        <v>446.27</v>
      </c>
      <c r="R903" t="n">
        <v>33.99</v>
      </c>
      <c r="S903" t="n">
        <v>28.73</v>
      </c>
      <c r="T903" t="n">
        <v>1976.89</v>
      </c>
      <c r="U903" t="n">
        <v>0.85</v>
      </c>
      <c r="V903" t="n">
        <v>0.92</v>
      </c>
      <c r="W903" t="n">
        <v>0.09</v>
      </c>
      <c r="X903" t="n">
        <v>0.11</v>
      </c>
      <c r="Y903" t="n">
        <v>1</v>
      </c>
      <c r="Z903" t="n">
        <v>10</v>
      </c>
    </row>
    <row r="904">
      <c r="A904" t="n">
        <v>73</v>
      </c>
      <c r="B904" t="n">
        <v>115</v>
      </c>
      <c r="C904" t="inlineStr">
        <is>
          <t xml:space="preserve">CONCLUIDO	</t>
        </is>
      </c>
      <c r="D904" t="n">
        <v>8.5425</v>
      </c>
      <c r="E904" t="n">
        <v>11.71</v>
      </c>
      <c r="F904" t="n">
        <v>8.83</v>
      </c>
      <c r="G904" t="n">
        <v>105.91</v>
      </c>
      <c r="H904" t="n">
        <v>1.34</v>
      </c>
      <c r="I904" t="n">
        <v>5</v>
      </c>
      <c r="J904" t="n">
        <v>254.66</v>
      </c>
      <c r="K904" t="n">
        <v>56.94</v>
      </c>
      <c r="L904" t="n">
        <v>19.25</v>
      </c>
      <c r="M904" t="n">
        <v>2</v>
      </c>
      <c r="N904" t="n">
        <v>63.47</v>
      </c>
      <c r="O904" t="n">
        <v>31642.3</v>
      </c>
      <c r="P904" t="n">
        <v>104.71</v>
      </c>
      <c r="Q904" t="n">
        <v>446.28</v>
      </c>
      <c r="R904" t="n">
        <v>34</v>
      </c>
      <c r="S904" t="n">
        <v>28.73</v>
      </c>
      <c r="T904" t="n">
        <v>1979.85</v>
      </c>
      <c r="U904" t="n">
        <v>0.84</v>
      </c>
      <c r="V904" t="n">
        <v>0.92</v>
      </c>
      <c r="W904" t="n">
        <v>0.09</v>
      </c>
      <c r="X904" t="n">
        <v>0.11</v>
      </c>
      <c r="Y904" t="n">
        <v>1</v>
      </c>
      <c r="Z904" t="n">
        <v>10</v>
      </c>
    </row>
    <row r="905">
      <c r="A905" t="n">
        <v>74</v>
      </c>
      <c r="B905" t="n">
        <v>115</v>
      </c>
      <c r="C905" t="inlineStr">
        <is>
          <t xml:space="preserve">CONCLUIDO	</t>
        </is>
      </c>
      <c r="D905" t="n">
        <v>8.538500000000001</v>
      </c>
      <c r="E905" t="n">
        <v>11.71</v>
      </c>
      <c r="F905" t="n">
        <v>8.83</v>
      </c>
      <c r="G905" t="n">
        <v>105.98</v>
      </c>
      <c r="H905" t="n">
        <v>1.36</v>
      </c>
      <c r="I905" t="n">
        <v>5</v>
      </c>
      <c r="J905" t="n">
        <v>255.12</v>
      </c>
      <c r="K905" t="n">
        <v>56.94</v>
      </c>
      <c r="L905" t="n">
        <v>19.5</v>
      </c>
      <c r="M905" t="n">
        <v>1</v>
      </c>
      <c r="N905" t="n">
        <v>63.67</v>
      </c>
      <c r="O905" t="n">
        <v>31698.47</v>
      </c>
      <c r="P905" t="n">
        <v>104.86</v>
      </c>
      <c r="Q905" t="n">
        <v>446.3</v>
      </c>
      <c r="R905" t="n">
        <v>34.17</v>
      </c>
      <c r="S905" t="n">
        <v>28.73</v>
      </c>
      <c r="T905" t="n">
        <v>2063.5</v>
      </c>
      <c r="U905" t="n">
        <v>0.84</v>
      </c>
      <c r="V905" t="n">
        <v>0.92</v>
      </c>
      <c r="W905" t="n">
        <v>0.09</v>
      </c>
      <c r="X905" t="n">
        <v>0.11</v>
      </c>
      <c r="Y905" t="n">
        <v>1</v>
      </c>
      <c r="Z905" t="n">
        <v>10</v>
      </c>
    </row>
    <row r="906">
      <c r="A906" t="n">
        <v>75</v>
      </c>
      <c r="B906" t="n">
        <v>115</v>
      </c>
      <c r="C906" t="inlineStr">
        <is>
          <t xml:space="preserve">CONCLUIDO	</t>
        </is>
      </c>
      <c r="D906" t="n">
        <v>8.536099999999999</v>
      </c>
      <c r="E906" t="n">
        <v>11.72</v>
      </c>
      <c r="F906" t="n">
        <v>8.83</v>
      </c>
      <c r="G906" t="n">
        <v>106.02</v>
      </c>
      <c r="H906" t="n">
        <v>1.37</v>
      </c>
      <c r="I906" t="n">
        <v>5</v>
      </c>
      <c r="J906" t="n">
        <v>255.57</v>
      </c>
      <c r="K906" t="n">
        <v>56.94</v>
      </c>
      <c r="L906" t="n">
        <v>19.75</v>
      </c>
      <c r="M906" t="n">
        <v>0</v>
      </c>
      <c r="N906" t="n">
        <v>63.88</v>
      </c>
      <c r="O906" t="n">
        <v>31754.72</v>
      </c>
      <c r="P906" t="n">
        <v>105.07</v>
      </c>
      <c r="Q906" t="n">
        <v>446.27</v>
      </c>
      <c r="R906" t="n">
        <v>34.24</v>
      </c>
      <c r="S906" t="n">
        <v>28.73</v>
      </c>
      <c r="T906" t="n">
        <v>2101.09</v>
      </c>
      <c r="U906" t="n">
        <v>0.84</v>
      </c>
      <c r="V906" t="n">
        <v>0.92</v>
      </c>
      <c r="W906" t="n">
        <v>0.09</v>
      </c>
      <c r="X906" t="n">
        <v>0.11</v>
      </c>
      <c r="Y906" t="n">
        <v>1</v>
      </c>
      <c r="Z906" t="n">
        <v>10</v>
      </c>
    </row>
    <row r="907">
      <c r="A907" t="n">
        <v>0</v>
      </c>
      <c r="B907" t="n">
        <v>35</v>
      </c>
      <c r="C907" t="inlineStr">
        <is>
          <t xml:space="preserve">CONCLUIDO	</t>
        </is>
      </c>
      <c r="D907" t="n">
        <v>7.5691</v>
      </c>
      <c r="E907" t="n">
        <v>13.21</v>
      </c>
      <c r="F907" t="n">
        <v>10.34</v>
      </c>
      <c r="G907" t="n">
        <v>10.88</v>
      </c>
      <c r="H907" t="n">
        <v>0.22</v>
      </c>
      <c r="I907" t="n">
        <v>57</v>
      </c>
      <c r="J907" t="n">
        <v>80.84</v>
      </c>
      <c r="K907" t="n">
        <v>35.1</v>
      </c>
      <c r="L907" t="n">
        <v>1</v>
      </c>
      <c r="M907" t="n">
        <v>55</v>
      </c>
      <c r="N907" t="n">
        <v>9.74</v>
      </c>
      <c r="O907" t="n">
        <v>10204.21</v>
      </c>
      <c r="P907" t="n">
        <v>76.95999999999999</v>
      </c>
      <c r="Q907" t="n">
        <v>446.37</v>
      </c>
      <c r="R907" t="n">
        <v>83.48</v>
      </c>
      <c r="S907" t="n">
        <v>28.73</v>
      </c>
      <c r="T907" t="n">
        <v>26462.12</v>
      </c>
      <c r="U907" t="n">
        <v>0.34</v>
      </c>
      <c r="V907" t="n">
        <v>0.79</v>
      </c>
      <c r="W907" t="n">
        <v>0.17</v>
      </c>
      <c r="X907" t="n">
        <v>1.62</v>
      </c>
      <c r="Y907" t="n">
        <v>1</v>
      </c>
      <c r="Z907" t="n">
        <v>10</v>
      </c>
    </row>
    <row r="908">
      <c r="A908" t="n">
        <v>1</v>
      </c>
      <c r="B908" t="n">
        <v>35</v>
      </c>
      <c r="C908" t="inlineStr">
        <is>
          <t xml:space="preserve">CONCLUIDO	</t>
        </is>
      </c>
      <c r="D908" t="n">
        <v>7.9644</v>
      </c>
      <c r="E908" t="n">
        <v>12.56</v>
      </c>
      <c r="F908" t="n">
        <v>9.92</v>
      </c>
      <c r="G908" t="n">
        <v>13.85</v>
      </c>
      <c r="H908" t="n">
        <v>0.27</v>
      </c>
      <c r="I908" t="n">
        <v>43</v>
      </c>
      <c r="J908" t="n">
        <v>81.14</v>
      </c>
      <c r="K908" t="n">
        <v>35.1</v>
      </c>
      <c r="L908" t="n">
        <v>1.25</v>
      </c>
      <c r="M908" t="n">
        <v>41</v>
      </c>
      <c r="N908" t="n">
        <v>9.789999999999999</v>
      </c>
      <c r="O908" t="n">
        <v>10241.25</v>
      </c>
      <c r="P908" t="n">
        <v>72.47</v>
      </c>
      <c r="Q908" t="n">
        <v>446.31</v>
      </c>
      <c r="R908" t="n">
        <v>69.84</v>
      </c>
      <c r="S908" t="n">
        <v>28.73</v>
      </c>
      <c r="T908" t="n">
        <v>19707.77</v>
      </c>
      <c r="U908" t="n">
        <v>0.41</v>
      </c>
      <c r="V908" t="n">
        <v>0.82</v>
      </c>
      <c r="W908" t="n">
        <v>0.15</v>
      </c>
      <c r="X908" t="n">
        <v>1.2</v>
      </c>
      <c r="Y908" t="n">
        <v>1</v>
      </c>
      <c r="Z908" t="n">
        <v>10</v>
      </c>
    </row>
    <row r="909">
      <c r="A909" t="n">
        <v>2</v>
      </c>
      <c r="B909" t="n">
        <v>35</v>
      </c>
      <c r="C909" t="inlineStr">
        <is>
          <t xml:space="preserve">CONCLUIDO	</t>
        </is>
      </c>
      <c r="D909" t="n">
        <v>8.210599999999999</v>
      </c>
      <c r="E909" t="n">
        <v>12.18</v>
      </c>
      <c r="F909" t="n">
        <v>9.68</v>
      </c>
      <c r="G909" t="n">
        <v>16.6</v>
      </c>
      <c r="H909" t="n">
        <v>0.32</v>
      </c>
      <c r="I909" t="n">
        <v>35</v>
      </c>
      <c r="J909" t="n">
        <v>81.44</v>
      </c>
      <c r="K909" t="n">
        <v>35.1</v>
      </c>
      <c r="L909" t="n">
        <v>1.5</v>
      </c>
      <c r="M909" t="n">
        <v>33</v>
      </c>
      <c r="N909" t="n">
        <v>9.84</v>
      </c>
      <c r="O909" t="n">
        <v>10278.32</v>
      </c>
      <c r="P909" t="n">
        <v>69.41</v>
      </c>
      <c r="Q909" t="n">
        <v>446.35</v>
      </c>
      <c r="R909" t="n">
        <v>61.89</v>
      </c>
      <c r="S909" t="n">
        <v>28.73</v>
      </c>
      <c r="T909" t="n">
        <v>15773.55</v>
      </c>
      <c r="U909" t="n">
        <v>0.46</v>
      </c>
      <c r="V909" t="n">
        <v>0.84</v>
      </c>
      <c r="W909" t="n">
        <v>0.14</v>
      </c>
      <c r="X909" t="n">
        <v>0.96</v>
      </c>
      <c r="Y909" t="n">
        <v>1</v>
      </c>
      <c r="Z909" t="n">
        <v>10</v>
      </c>
    </row>
    <row r="910">
      <c r="A910" t="n">
        <v>3</v>
      </c>
      <c r="B910" t="n">
        <v>35</v>
      </c>
      <c r="C910" t="inlineStr">
        <is>
          <t xml:space="preserve">CONCLUIDO	</t>
        </is>
      </c>
      <c r="D910" t="n">
        <v>8.5</v>
      </c>
      <c r="E910" t="n">
        <v>11.76</v>
      </c>
      <c r="F910" t="n">
        <v>9.390000000000001</v>
      </c>
      <c r="G910" t="n">
        <v>20.12</v>
      </c>
      <c r="H910" t="n">
        <v>0.38</v>
      </c>
      <c r="I910" t="n">
        <v>28</v>
      </c>
      <c r="J910" t="n">
        <v>81.73999999999999</v>
      </c>
      <c r="K910" t="n">
        <v>35.1</v>
      </c>
      <c r="L910" t="n">
        <v>1.75</v>
      </c>
      <c r="M910" t="n">
        <v>26</v>
      </c>
      <c r="N910" t="n">
        <v>9.890000000000001</v>
      </c>
      <c r="O910" t="n">
        <v>10315.41</v>
      </c>
      <c r="P910" t="n">
        <v>65.87</v>
      </c>
      <c r="Q910" t="n">
        <v>446.27</v>
      </c>
      <c r="R910" t="n">
        <v>52.01</v>
      </c>
      <c r="S910" t="n">
        <v>28.73</v>
      </c>
      <c r="T910" t="n">
        <v>10870.2</v>
      </c>
      <c r="U910" t="n">
        <v>0.55</v>
      </c>
      <c r="V910" t="n">
        <v>0.87</v>
      </c>
      <c r="W910" t="n">
        <v>0.13</v>
      </c>
      <c r="X910" t="n">
        <v>0.67</v>
      </c>
      <c r="Y910" t="n">
        <v>1</v>
      </c>
      <c r="Z910" t="n">
        <v>10</v>
      </c>
    </row>
    <row r="911">
      <c r="A911" t="n">
        <v>4</v>
      </c>
      <c r="B911" t="n">
        <v>35</v>
      </c>
      <c r="C911" t="inlineStr">
        <is>
          <t xml:space="preserve">CONCLUIDO	</t>
        </is>
      </c>
      <c r="D911" t="n">
        <v>8.4666</v>
      </c>
      <c r="E911" t="n">
        <v>11.81</v>
      </c>
      <c r="F911" t="n">
        <v>9.49</v>
      </c>
      <c r="G911" t="n">
        <v>22.77</v>
      </c>
      <c r="H911" t="n">
        <v>0.43</v>
      </c>
      <c r="I911" t="n">
        <v>25</v>
      </c>
      <c r="J911" t="n">
        <v>82.04000000000001</v>
      </c>
      <c r="K911" t="n">
        <v>35.1</v>
      </c>
      <c r="L911" t="n">
        <v>2</v>
      </c>
      <c r="M911" t="n">
        <v>23</v>
      </c>
      <c r="N911" t="n">
        <v>9.94</v>
      </c>
      <c r="O911" t="n">
        <v>10352.53</v>
      </c>
      <c r="P911" t="n">
        <v>65.38</v>
      </c>
      <c r="Q911" t="n">
        <v>446.29</v>
      </c>
      <c r="R911" t="n">
        <v>55.95</v>
      </c>
      <c r="S911" t="n">
        <v>28.73</v>
      </c>
      <c r="T911" t="n">
        <v>12853.74</v>
      </c>
      <c r="U911" t="n">
        <v>0.51</v>
      </c>
      <c r="V911" t="n">
        <v>0.86</v>
      </c>
      <c r="W911" t="n">
        <v>0.12</v>
      </c>
      <c r="X911" t="n">
        <v>0.77</v>
      </c>
      <c r="Y911" t="n">
        <v>1</v>
      </c>
      <c r="Z911" t="n">
        <v>10</v>
      </c>
    </row>
    <row r="912">
      <c r="A912" t="n">
        <v>5</v>
      </c>
      <c r="B912" t="n">
        <v>35</v>
      </c>
      <c r="C912" t="inlineStr">
        <is>
          <t xml:space="preserve">CONCLUIDO	</t>
        </is>
      </c>
      <c r="D912" t="n">
        <v>8.653600000000001</v>
      </c>
      <c r="E912" t="n">
        <v>11.56</v>
      </c>
      <c r="F912" t="n">
        <v>9.300000000000001</v>
      </c>
      <c r="G912" t="n">
        <v>26.58</v>
      </c>
      <c r="H912" t="n">
        <v>0.48</v>
      </c>
      <c r="I912" t="n">
        <v>21</v>
      </c>
      <c r="J912" t="n">
        <v>82.34</v>
      </c>
      <c r="K912" t="n">
        <v>35.1</v>
      </c>
      <c r="L912" t="n">
        <v>2.25</v>
      </c>
      <c r="M912" t="n">
        <v>19</v>
      </c>
      <c r="N912" t="n">
        <v>9.99</v>
      </c>
      <c r="O912" t="n">
        <v>10389.66</v>
      </c>
      <c r="P912" t="n">
        <v>62.59</v>
      </c>
      <c r="Q912" t="n">
        <v>446.27</v>
      </c>
      <c r="R912" t="n">
        <v>49.6</v>
      </c>
      <c r="S912" t="n">
        <v>28.73</v>
      </c>
      <c r="T912" t="n">
        <v>9701.049999999999</v>
      </c>
      <c r="U912" t="n">
        <v>0.58</v>
      </c>
      <c r="V912" t="n">
        <v>0.88</v>
      </c>
      <c r="W912" t="n">
        <v>0.12</v>
      </c>
      <c r="X912" t="n">
        <v>0.58</v>
      </c>
      <c r="Y912" t="n">
        <v>1</v>
      </c>
      <c r="Z912" t="n">
        <v>10</v>
      </c>
    </row>
    <row r="913">
      <c r="A913" t="n">
        <v>6</v>
      </c>
      <c r="B913" t="n">
        <v>35</v>
      </c>
      <c r="C913" t="inlineStr">
        <is>
          <t xml:space="preserve">CONCLUIDO	</t>
        </is>
      </c>
      <c r="D913" t="n">
        <v>8.7239</v>
      </c>
      <c r="E913" t="n">
        <v>11.46</v>
      </c>
      <c r="F913" t="n">
        <v>9.24</v>
      </c>
      <c r="G913" t="n">
        <v>29.19</v>
      </c>
      <c r="H913" t="n">
        <v>0.53</v>
      </c>
      <c r="I913" t="n">
        <v>19</v>
      </c>
      <c r="J913" t="n">
        <v>82.65000000000001</v>
      </c>
      <c r="K913" t="n">
        <v>35.1</v>
      </c>
      <c r="L913" t="n">
        <v>2.5</v>
      </c>
      <c r="M913" t="n">
        <v>17</v>
      </c>
      <c r="N913" t="n">
        <v>10.04</v>
      </c>
      <c r="O913" t="n">
        <v>10426.82</v>
      </c>
      <c r="P913" t="n">
        <v>60.91</v>
      </c>
      <c r="Q913" t="n">
        <v>446.28</v>
      </c>
      <c r="R913" t="n">
        <v>47.72</v>
      </c>
      <c r="S913" t="n">
        <v>28.73</v>
      </c>
      <c r="T913" t="n">
        <v>8771.139999999999</v>
      </c>
      <c r="U913" t="n">
        <v>0.6</v>
      </c>
      <c r="V913" t="n">
        <v>0.88</v>
      </c>
      <c r="W913" t="n">
        <v>0.11</v>
      </c>
      <c r="X913" t="n">
        <v>0.52</v>
      </c>
      <c r="Y913" t="n">
        <v>1</v>
      </c>
      <c r="Z913" t="n">
        <v>10</v>
      </c>
    </row>
    <row r="914">
      <c r="A914" t="n">
        <v>7</v>
      </c>
      <c r="B914" t="n">
        <v>35</v>
      </c>
      <c r="C914" t="inlineStr">
        <is>
          <t xml:space="preserve">CONCLUIDO	</t>
        </is>
      </c>
      <c r="D914" t="n">
        <v>8.8002</v>
      </c>
      <c r="E914" t="n">
        <v>11.36</v>
      </c>
      <c r="F914" t="n">
        <v>9.18</v>
      </c>
      <c r="G914" t="n">
        <v>32.4</v>
      </c>
      <c r="H914" t="n">
        <v>0.58</v>
      </c>
      <c r="I914" t="n">
        <v>17</v>
      </c>
      <c r="J914" t="n">
        <v>82.95</v>
      </c>
      <c r="K914" t="n">
        <v>35.1</v>
      </c>
      <c r="L914" t="n">
        <v>2.75</v>
      </c>
      <c r="M914" t="n">
        <v>14</v>
      </c>
      <c r="N914" t="n">
        <v>10.1</v>
      </c>
      <c r="O914" t="n">
        <v>10463.99</v>
      </c>
      <c r="P914" t="n">
        <v>58.81</v>
      </c>
      <c r="Q914" t="n">
        <v>446.31</v>
      </c>
      <c r="R914" t="n">
        <v>45.5</v>
      </c>
      <c r="S914" t="n">
        <v>28.73</v>
      </c>
      <c r="T914" t="n">
        <v>7669.6</v>
      </c>
      <c r="U914" t="n">
        <v>0.63</v>
      </c>
      <c r="V914" t="n">
        <v>0.89</v>
      </c>
      <c r="W914" t="n">
        <v>0.11</v>
      </c>
      <c r="X914" t="n">
        <v>0.46</v>
      </c>
      <c r="Y914" t="n">
        <v>1</v>
      </c>
      <c r="Z914" t="n">
        <v>10</v>
      </c>
    </row>
    <row r="915">
      <c r="A915" t="n">
        <v>8</v>
      </c>
      <c r="B915" t="n">
        <v>35</v>
      </c>
      <c r="C915" t="inlineStr">
        <is>
          <t xml:space="preserve">CONCLUIDO	</t>
        </is>
      </c>
      <c r="D915" t="n">
        <v>8.8858</v>
      </c>
      <c r="E915" t="n">
        <v>11.25</v>
      </c>
      <c r="F915" t="n">
        <v>9.1</v>
      </c>
      <c r="G915" t="n">
        <v>36.41</v>
      </c>
      <c r="H915" t="n">
        <v>0.63</v>
      </c>
      <c r="I915" t="n">
        <v>15</v>
      </c>
      <c r="J915" t="n">
        <v>83.25</v>
      </c>
      <c r="K915" t="n">
        <v>35.1</v>
      </c>
      <c r="L915" t="n">
        <v>3</v>
      </c>
      <c r="M915" t="n">
        <v>10</v>
      </c>
      <c r="N915" t="n">
        <v>10.15</v>
      </c>
      <c r="O915" t="n">
        <v>10501.19</v>
      </c>
      <c r="P915" t="n">
        <v>56.99</v>
      </c>
      <c r="Q915" t="n">
        <v>446.28</v>
      </c>
      <c r="R915" t="n">
        <v>42.87</v>
      </c>
      <c r="S915" t="n">
        <v>28.73</v>
      </c>
      <c r="T915" t="n">
        <v>6366.6</v>
      </c>
      <c r="U915" t="n">
        <v>0.67</v>
      </c>
      <c r="V915" t="n">
        <v>0.89</v>
      </c>
      <c r="W915" t="n">
        <v>0.11</v>
      </c>
      <c r="X915" t="n">
        <v>0.38</v>
      </c>
      <c r="Y915" t="n">
        <v>1</v>
      </c>
      <c r="Z915" t="n">
        <v>10</v>
      </c>
    </row>
    <row r="916">
      <c r="A916" t="n">
        <v>9</v>
      </c>
      <c r="B916" t="n">
        <v>35</v>
      </c>
      <c r="C916" t="inlineStr">
        <is>
          <t xml:space="preserve">CONCLUIDO	</t>
        </is>
      </c>
      <c r="D916" t="n">
        <v>8.8635</v>
      </c>
      <c r="E916" t="n">
        <v>11.28</v>
      </c>
      <c r="F916" t="n">
        <v>9.130000000000001</v>
      </c>
      <c r="G916" t="n">
        <v>36.53</v>
      </c>
      <c r="H916" t="n">
        <v>0.68</v>
      </c>
      <c r="I916" t="n">
        <v>15</v>
      </c>
      <c r="J916" t="n">
        <v>83.55</v>
      </c>
      <c r="K916" t="n">
        <v>35.1</v>
      </c>
      <c r="L916" t="n">
        <v>3.25</v>
      </c>
      <c r="M916" t="n">
        <v>3</v>
      </c>
      <c r="N916" t="n">
        <v>10.2</v>
      </c>
      <c r="O916" t="n">
        <v>10538.42</v>
      </c>
      <c r="P916" t="n">
        <v>56.77</v>
      </c>
      <c r="Q916" t="n">
        <v>446.33</v>
      </c>
      <c r="R916" t="n">
        <v>43.45</v>
      </c>
      <c r="S916" t="n">
        <v>28.73</v>
      </c>
      <c r="T916" t="n">
        <v>6652.52</v>
      </c>
      <c r="U916" t="n">
        <v>0.66</v>
      </c>
      <c r="V916" t="n">
        <v>0.89</v>
      </c>
      <c r="W916" t="n">
        <v>0.12</v>
      </c>
      <c r="X916" t="n">
        <v>0.41</v>
      </c>
      <c r="Y916" t="n">
        <v>1</v>
      </c>
      <c r="Z916" t="n">
        <v>10</v>
      </c>
    </row>
    <row r="917">
      <c r="A917" t="n">
        <v>10</v>
      </c>
      <c r="B917" t="n">
        <v>35</v>
      </c>
      <c r="C917" t="inlineStr">
        <is>
          <t xml:space="preserve">CONCLUIDO	</t>
        </is>
      </c>
      <c r="D917" t="n">
        <v>8.8889</v>
      </c>
      <c r="E917" t="n">
        <v>11.25</v>
      </c>
      <c r="F917" t="n">
        <v>9.119999999999999</v>
      </c>
      <c r="G917" t="n">
        <v>39.07</v>
      </c>
      <c r="H917" t="n">
        <v>0.73</v>
      </c>
      <c r="I917" t="n">
        <v>14</v>
      </c>
      <c r="J917" t="n">
        <v>83.84999999999999</v>
      </c>
      <c r="K917" t="n">
        <v>35.1</v>
      </c>
      <c r="L917" t="n">
        <v>3.5</v>
      </c>
      <c r="M917" t="n">
        <v>0</v>
      </c>
      <c r="N917" t="n">
        <v>10.25</v>
      </c>
      <c r="O917" t="n">
        <v>10575.66</v>
      </c>
      <c r="P917" t="n">
        <v>56.7</v>
      </c>
      <c r="Q917" t="n">
        <v>446.32</v>
      </c>
      <c r="R917" t="n">
        <v>42.85</v>
      </c>
      <c r="S917" t="n">
        <v>28.73</v>
      </c>
      <c r="T917" t="n">
        <v>6357.9</v>
      </c>
      <c r="U917" t="n">
        <v>0.67</v>
      </c>
      <c r="V917" t="n">
        <v>0.89</v>
      </c>
      <c r="W917" t="n">
        <v>0.12</v>
      </c>
      <c r="X917" t="n">
        <v>0.4</v>
      </c>
      <c r="Y917" t="n">
        <v>1</v>
      </c>
      <c r="Z917" t="n">
        <v>10</v>
      </c>
    </row>
    <row r="918">
      <c r="A918" t="n">
        <v>0</v>
      </c>
      <c r="B918" t="n">
        <v>50</v>
      </c>
      <c r="C918" t="inlineStr">
        <is>
          <t xml:space="preserve">CONCLUIDO	</t>
        </is>
      </c>
      <c r="D918" t="n">
        <v>6.9048</v>
      </c>
      <c r="E918" t="n">
        <v>14.48</v>
      </c>
      <c r="F918" t="n">
        <v>10.82</v>
      </c>
      <c r="G918" t="n">
        <v>8.9</v>
      </c>
      <c r="H918" t="n">
        <v>0.16</v>
      </c>
      <c r="I918" t="n">
        <v>73</v>
      </c>
      <c r="J918" t="n">
        <v>107.41</v>
      </c>
      <c r="K918" t="n">
        <v>41.65</v>
      </c>
      <c r="L918" t="n">
        <v>1</v>
      </c>
      <c r="M918" t="n">
        <v>71</v>
      </c>
      <c r="N918" t="n">
        <v>14.77</v>
      </c>
      <c r="O918" t="n">
        <v>13481.73</v>
      </c>
      <c r="P918" t="n">
        <v>99.66</v>
      </c>
      <c r="Q918" t="n">
        <v>446.32</v>
      </c>
      <c r="R918" t="n">
        <v>99.05</v>
      </c>
      <c r="S918" t="n">
        <v>28.73</v>
      </c>
      <c r="T918" t="n">
        <v>34165.53</v>
      </c>
      <c r="U918" t="n">
        <v>0.29</v>
      </c>
      <c r="V918" t="n">
        <v>0.75</v>
      </c>
      <c r="W918" t="n">
        <v>0.2</v>
      </c>
      <c r="X918" t="n">
        <v>2.1</v>
      </c>
      <c r="Y918" t="n">
        <v>1</v>
      </c>
      <c r="Z918" t="n">
        <v>10</v>
      </c>
    </row>
    <row r="919">
      <c r="A919" t="n">
        <v>1</v>
      </c>
      <c r="B919" t="n">
        <v>50</v>
      </c>
      <c r="C919" t="inlineStr">
        <is>
          <t xml:space="preserve">CONCLUIDO	</t>
        </is>
      </c>
      <c r="D919" t="n">
        <v>7.387</v>
      </c>
      <c r="E919" t="n">
        <v>13.54</v>
      </c>
      <c r="F919" t="n">
        <v>10.28</v>
      </c>
      <c r="G919" t="n">
        <v>11.21</v>
      </c>
      <c r="H919" t="n">
        <v>0.2</v>
      </c>
      <c r="I919" t="n">
        <v>55</v>
      </c>
      <c r="J919" t="n">
        <v>107.73</v>
      </c>
      <c r="K919" t="n">
        <v>41.65</v>
      </c>
      <c r="L919" t="n">
        <v>1.25</v>
      </c>
      <c r="M919" t="n">
        <v>53</v>
      </c>
      <c r="N919" t="n">
        <v>14.83</v>
      </c>
      <c r="O919" t="n">
        <v>13520.81</v>
      </c>
      <c r="P919" t="n">
        <v>93.70999999999999</v>
      </c>
      <c r="Q919" t="n">
        <v>446.39</v>
      </c>
      <c r="R919" t="n">
        <v>81.26000000000001</v>
      </c>
      <c r="S919" t="n">
        <v>28.73</v>
      </c>
      <c r="T919" t="n">
        <v>25359.01</v>
      </c>
      <c r="U919" t="n">
        <v>0.35</v>
      </c>
      <c r="V919" t="n">
        <v>0.79</v>
      </c>
      <c r="W919" t="n">
        <v>0.17</v>
      </c>
      <c r="X919" t="n">
        <v>1.56</v>
      </c>
      <c r="Y919" t="n">
        <v>1</v>
      </c>
      <c r="Z919" t="n">
        <v>10</v>
      </c>
    </row>
    <row r="920">
      <c r="A920" t="n">
        <v>2</v>
      </c>
      <c r="B920" t="n">
        <v>50</v>
      </c>
      <c r="C920" t="inlineStr">
        <is>
          <t xml:space="preserve">CONCLUIDO	</t>
        </is>
      </c>
      <c r="D920" t="n">
        <v>7.7113</v>
      </c>
      <c r="E920" t="n">
        <v>12.97</v>
      </c>
      <c r="F920" t="n">
        <v>9.949999999999999</v>
      </c>
      <c r="G920" t="n">
        <v>13.57</v>
      </c>
      <c r="H920" t="n">
        <v>0.24</v>
      </c>
      <c r="I920" t="n">
        <v>44</v>
      </c>
      <c r="J920" t="n">
        <v>108.05</v>
      </c>
      <c r="K920" t="n">
        <v>41.65</v>
      </c>
      <c r="L920" t="n">
        <v>1.5</v>
      </c>
      <c r="M920" t="n">
        <v>42</v>
      </c>
      <c r="N920" t="n">
        <v>14.9</v>
      </c>
      <c r="O920" t="n">
        <v>13559.91</v>
      </c>
      <c r="P920" t="n">
        <v>89.75</v>
      </c>
      <c r="Q920" t="n">
        <v>446.38</v>
      </c>
      <c r="R920" t="n">
        <v>70.93000000000001</v>
      </c>
      <c r="S920" t="n">
        <v>28.73</v>
      </c>
      <c r="T920" t="n">
        <v>20250.73</v>
      </c>
      <c r="U920" t="n">
        <v>0.41</v>
      </c>
      <c r="V920" t="n">
        <v>0.82</v>
      </c>
      <c r="W920" t="n">
        <v>0.15</v>
      </c>
      <c r="X920" t="n">
        <v>1.23</v>
      </c>
      <c r="Y920" t="n">
        <v>1</v>
      </c>
      <c r="Z920" t="n">
        <v>10</v>
      </c>
    </row>
    <row r="921">
      <c r="A921" t="n">
        <v>3</v>
      </c>
      <c r="B921" t="n">
        <v>50</v>
      </c>
      <c r="C921" t="inlineStr">
        <is>
          <t xml:space="preserve">CONCLUIDO	</t>
        </is>
      </c>
      <c r="D921" t="n">
        <v>7.9316</v>
      </c>
      <c r="E921" t="n">
        <v>12.61</v>
      </c>
      <c r="F921" t="n">
        <v>9.75</v>
      </c>
      <c r="G921" t="n">
        <v>15.81</v>
      </c>
      <c r="H921" t="n">
        <v>0.28</v>
      </c>
      <c r="I921" t="n">
        <v>37</v>
      </c>
      <c r="J921" t="n">
        <v>108.37</v>
      </c>
      <c r="K921" t="n">
        <v>41.65</v>
      </c>
      <c r="L921" t="n">
        <v>1.75</v>
      </c>
      <c r="M921" t="n">
        <v>35</v>
      </c>
      <c r="N921" t="n">
        <v>14.97</v>
      </c>
      <c r="O921" t="n">
        <v>13599.17</v>
      </c>
      <c r="P921" t="n">
        <v>86.98999999999999</v>
      </c>
      <c r="Q921" t="n">
        <v>446.36</v>
      </c>
      <c r="R921" t="n">
        <v>64.03</v>
      </c>
      <c r="S921" t="n">
        <v>28.73</v>
      </c>
      <c r="T921" t="n">
        <v>16834.01</v>
      </c>
      <c r="U921" t="n">
        <v>0.45</v>
      </c>
      <c r="V921" t="n">
        <v>0.84</v>
      </c>
      <c r="W921" t="n">
        <v>0.14</v>
      </c>
      <c r="X921" t="n">
        <v>1.03</v>
      </c>
      <c r="Y921" t="n">
        <v>1</v>
      </c>
      <c r="Z921" t="n">
        <v>10</v>
      </c>
    </row>
    <row r="922">
      <c r="A922" t="n">
        <v>4</v>
      </c>
      <c r="B922" t="n">
        <v>50</v>
      </c>
      <c r="C922" t="inlineStr">
        <is>
          <t xml:space="preserve">CONCLUIDO	</t>
        </is>
      </c>
      <c r="D922" t="n">
        <v>8.1098</v>
      </c>
      <c r="E922" t="n">
        <v>12.33</v>
      </c>
      <c r="F922" t="n">
        <v>9.58</v>
      </c>
      <c r="G922" t="n">
        <v>17.97</v>
      </c>
      <c r="H922" t="n">
        <v>0.32</v>
      </c>
      <c r="I922" t="n">
        <v>32</v>
      </c>
      <c r="J922" t="n">
        <v>108.68</v>
      </c>
      <c r="K922" t="n">
        <v>41.65</v>
      </c>
      <c r="L922" t="n">
        <v>2</v>
      </c>
      <c r="M922" t="n">
        <v>30</v>
      </c>
      <c r="N922" t="n">
        <v>15.03</v>
      </c>
      <c r="O922" t="n">
        <v>13638.32</v>
      </c>
      <c r="P922" t="n">
        <v>84.66</v>
      </c>
      <c r="Q922" t="n">
        <v>446.28</v>
      </c>
      <c r="R922" t="n">
        <v>58.64</v>
      </c>
      <c r="S922" t="n">
        <v>28.73</v>
      </c>
      <c r="T922" t="n">
        <v>14163.02</v>
      </c>
      <c r="U922" t="n">
        <v>0.49</v>
      </c>
      <c r="V922" t="n">
        <v>0.85</v>
      </c>
      <c r="W922" t="n">
        <v>0.13</v>
      </c>
      <c r="X922" t="n">
        <v>0.86</v>
      </c>
      <c r="Y922" t="n">
        <v>1</v>
      </c>
      <c r="Z922" t="n">
        <v>10</v>
      </c>
    </row>
    <row r="923">
      <c r="A923" t="n">
        <v>5</v>
      </c>
      <c r="B923" t="n">
        <v>50</v>
      </c>
      <c r="C923" t="inlineStr">
        <is>
          <t xml:space="preserve">CONCLUIDO	</t>
        </is>
      </c>
      <c r="D923" t="n">
        <v>8.358499999999999</v>
      </c>
      <c r="E923" t="n">
        <v>11.96</v>
      </c>
      <c r="F923" t="n">
        <v>9.33</v>
      </c>
      <c r="G923" t="n">
        <v>20.73</v>
      </c>
      <c r="H923" t="n">
        <v>0.36</v>
      </c>
      <c r="I923" t="n">
        <v>27</v>
      </c>
      <c r="J923" t="n">
        <v>109</v>
      </c>
      <c r="K923" t="n">
        <v>41.65</v>
      </c>
      <c r="L923" t="n">
        <v>2.25</v>
      </c>
      <c r="M923" t="n">
        <v>25</v>
      </c>
      <c r="N923" t="n">
        <v>15.1</v>
      </c>
      <c r="O923" t="n">
        <v>13677.51</v>
      </c>
      <c r="P923" t="n">
        <v>81.3</v>
      </c>
      <c r="Q923" t="n">
        <v>446.29</v>
      </c>
      <c r="R923" t="n">
        <v>50.09</v>
      </c>
      <c r="S923" t="n">
        <v>28.73</v>
      </c>
      <c r="T923" t="n">
        <v>9915.99</v>
      </c>
      <c r="U923" t="n">
        <v>0.57</v>
      </c>
      <c r="V923" t="n">
        <v>0.87</v>
      </c>
      <c r="W923" t="n">
        <v>0.12</v>
      </c>
      <c r="X923" t="n">
        <v>0.61</v>
      </c>
      <c r="Y923" t="n">
        <v>1</v>
      </c>
      <c r="Z923" t="n">
        <v>10</v>
      </c>
    </row>
    <row r="924">
      <c r="A924" t="n">
        <v>6</v>
      </c>
      <c r="B924" t="n">
        <v>50</v>
      </c>
      <c r="C924" t="inlineStr">
        <is>
          <t xml:space="preserve">CONCLUIDO	</t>
        </is>
      </c>
      <c r="D924" t="n">
        <v>8.275700000000001</v>
      </c>
      <c r="E924" t="n">
        <v>12.08</v>
      </c>
      <c r="F924" t="n">
        <v>9.49</v>
      </c>
      <c r="G924" t="n">
        <v>22.78</v>
      </c>
      <c r="H924" t="n">
        <v>0.4</v>
      </c>
      <c r="I924" t="n">
        <v>25</v>
      </c>
      <c r="J924" t="n">
        <v>109.32</v>
      </c>
      <c r="K924" t="n">
        <v>41.65</v>
      </c>
      <c r="L924" t="n">
        <v>2.5</v>
      </c>
      <c r="M924" t="n">
        <v>23</v>
      </c>
      <c r="N924" t="n">
        <v>15.17</v>
      </c>
      <c r="O924" t="n">
        <v>13716.72</v>
      </c>
      <c r="P924" t="n">
        <v>81.89</v>
      </c>
      <c r="Q924" t="n">
        <v>446.28</v>
      </c>
      <c r="R924" t="n">
        <v>56.09</v>
      </c>
      <c r="S924" t="n">
        <v>28.73</v>
      </c>
      <c r="T924" t="n">
        <v>12922.68</v>
      </c>
      <c r="U924" t="n">
        <v>0.51</v>
      </c>
      <c r="V924" t="n">
        <v>0.86</v>
      </c>
      <c r="W924" t="n">
        <v>0.12</v>
      </c>
      <c r="X924" t="n">
        <v>0.77</v>
      </c>
      <c r="Y924" t="n">
        <v>1</v>
      </c>
      <c r="Z924" t="n">
        <v>10</v>
      </c>
    </row>
    <row r="925">
      <c r="A925" t="n">
        <v>7</v>
      </c>
      <c r="B925" t="n">
        <v>50</v>
      </c>
      <c r="C925" t="inlineStr">
        <is>
          <t xml:space="preserve">CONCLUIDO	</t>
        </is>
      </c>
      <c r="D925" t="n">
        <v>8.4361</v>
      </c>
      <c r="E925" t="n">
        <v>11.85</v>
      </c>
      <c r="F925" t="n">
        <v>9.33</v>
      </c>
      <c r="G925" t="n">
        <v>25.44</v>
      </c>
      <c r="H925" t="n">
        <v>0.44</v>
      </c>
      <c r="I925" t="n">
        <v>22</v>
      </c>
      <c r="J925" t="n">
        <v>109.64</v>
      </c>
      <c r="K925" t="n">
        <v>41.65</v>
      </c>
      <c r="L925" t="n">
        <v>2.75</v>
      </c>
      <c r="M925" t="n">
        <v>20</v>
      </c>
      <c r="N925" t="n">
        <v>15.24</v>
      </c>
      <c r="O925" t="n">
        <v>13755.95</v>
      </c>
      <c r="P925" t="n">
        <v>79.48999999999999</v>
      </c>
      <c r="Q925" t="n">
        <v>446.29</v>
      </c>
      <c r="R925" t="n">
        <v>50.6</v>
      </c>
      <c r="S925" t="n">
        <v>28.73</v>
      </c>
      <c r="T925" t="n">
        <v>10195.54</v>
      </c>
      <c r="U925" t="n">
        <v>0.57</v>
      </c>
      <c r="V925" t="n">
        <v>0.87</v>
      </c>
      <c r="W925" t="n">
        <v>0.11</v>
      </c>
      <c r="X925" t="n">
        <v>0.61</v>
      </c>
      <c r="Y925" t="n">
        <v>1</v>
      </c>
      <c r="Z925" t="n">
        <v>10</v>
      </c>
    </row>
    <row r="926">
      <c r="A926" t="n">
        <v>8</v>
      </c>
      <c r="B926" t="n">
        <v>50</v>
      </c>
      <c r="C926" t="inlineStr">
        <is>
          <t xml:space="preserve">CONCLUIDO	</t>
        </is>
      </c>
      <c r="D926" t="n">
        <v>8.5139</v>
      </c>
      <c r="E926" t="n">
        <v>11.75</v>
      </c>
      <c r="F926" t="n">
        <v>9.27</v>
      </c>
      <c r="G926" t="n">
        <v>27.8</v>
      </c>
      <c r="H926" t="n">
        <v>0.48</v>
      </c>
      <c r="I926" t="n">
        <v>20</v>
      </c>
      <c r="J926" t="n">
        <v>109.96</v>
      </c>
      <c r="K926" t="n">
        <v>41.65</v>
      </c>
      <c r="L926" t="n">
        <v>3</v>
      </c>
      <c r="M926" t="n">
        <v>18</v>
      </c>
      <c r="N926" t="n">
        <v>15.31</v>
      </c>
      <c r="O926" t="n">
        <v>13795.21</v>
      </c>
      <c r="P926" t="n">
        <v>78.09999999999999</v>
      </c>
      <c r="Q926" t="n">
        <v>446.29</v>
      </c>
      <c r="R926" t="n">
        <v>48.31</v>
      </c>
      <c r="S926" t="n">
        <v>28.73</v>
      </c>
      <c r="T926" t="n">
        <v>9058.799999999999</v>
      </c>
      <c r="U926" t="n">
        <v>0.59</v>
      </c>
      <c r="V926" t="n">
        <v>0.88</v>
      </c>
      <c r="W926" t="n">
        <v>0.11</v>
      </c>
      <c r="X926" t="n">
        <v>0.54</v>
      </c>
      <c r="Y926" t="n">
        <v>1</v>
      </c>
      <c r="Z926" t="n">
        <v>10</v>
      </c>
    </row>
    <row r="927">
      <c r="A927" t="n">
        <v>9</v>
      </c>
      <c r="B927" t="n">
        <v>50</v>
      </c>
      <c r="C927" t="inlineStr">
        <is>
          <t xml:space="preserve">CONCLUIDO	</t>
        </is>
      </c>
      <c r="D927" t="n">
        <v>8.586399999999999</v>
      </c>
      <c r="E927" t="n">
        <v>11.65</v>
      </c>
      <c r="F927" t="n">
        <v>9.210000000000001</v>
      </c>
      <c r="G927" t="n">
        <v>30.7</v>
      </c>
      <c r="H927" t="n">
        <v>0.52</v>
      </c>
      <c r="I927" t="n">
        <v>18</v>
      </c>
      <c r="J927" t="n">
        <v>110.27</v>
      </c>
      <c r="K927" t="n">
        <v>41.65</v>
      </c>
      <c r="L927" t="n">
        <v>3.25</v>
      </c>
      <c r="M927" t="n">
        <v>16</v>
      </c>
      <c r="N927" t="n">
        <v>15.37</v>
      </c>
      <c r="O927" t="n">
        <v>13834.5</v>
      </c>
      <c r="P927" t="n">
        <v>76.66</v>
      </c>
      <c r="Q927" t="n">
        <v>446.27</v>
      </c>
      <c r="R927" t="n">
        <v>46.67</v>
      </c>
      <c r="S927" t="n">
        <v>28.73</v>
      </c>
      <c r="T927" t="n">
        <v>8248.85</v>
      </c>
      <c r="U927" t="n">
        <v>0.62</v>
      </c>
      <c r="V927" t="n">
        <v>0.88</v>
      </c>
      <c r="W927" t="n">
        <v>0.11</v>
      </c>
      <c r="X927" t="n">
        <v>0.49</v>
      </c>
      <c r="Y927" t="n">
        <v>1</v>
      </c>
      <c r="Z927" t="n">
        <v>10</v>
      </c>
    </row>
    <row r="928">
      <c r="A928" t="n">
        <v>10</v>
      </c>
      <c r="B928" t="n">
        <v>50</v>
      </c>
      <c r="C928" t="inlineStr">
        <is>
          <t xml:space="preserve">CONCLUIDO	</t>
        </is>
      </c>
      <c r="D928" t="n">
        <v>8.629</v>
      </c>
      <c r="E928" t="n">
        <v>11.59</v>
      </c>
      <c r="F928" t="n">
        <v>9.18</v>
      </c>
      <c r="G928" t="n">
        <v>32.38</v>
      </c>
      <c r="H928" t="n">
        <v>0.5600000000000001</v>
      </c>
      <c r="I928" t="n">
        <v>17</v>
      </c>
      <c r="J928" t="n">
        <v>110.59</v>
      </c>
      <c r="K928" t="n">
        <v>41.65</v>
      </c>
      <c r="L928" t="n">
        <v>3.5</v>
      </c>
      <c r="M928" t="n">
        <v>15</v>
      </c>
      <c r="N928" t="n">
        <v>15.44</v>
      </c>
      <c r="O928" t="n">
        <v>13873.81</v>
      </c>
      <c r="P928" t="n">
        <v>74.98999999999999</v>
      </c>
      <c r="Q928" t="n">
        <v>446.27</v>
      </c>
      <c r="R928" t="n">
        <v>45.46</v>
      </c>
      <c r="S928" t="n">
        <v>28.73</v>
      </c>
      <c r="T928" t="n">
        <v>7649.48</v>
      </c>
      <c r="U928" t="n">
        <v>0.63</v>
      </c>
      <c r="V928" t="n">
        <v>0.89</v>
      </c>
      <c r="W928" t="n">
        <v>0.11</v>
      </c>
      <c r="X928" t="n">
        <v>0.45</v>
      </c>
      <c r="Y928" t="n">
        <v>1</v>
      </c>
      <c r="Z928" t="n">
        <v>10</v>
      </c>
    </row>
    <row r="929">
      <c r="A929" t="n">
        <v>11</v>
      </c>
      <c r="B929" t="n">
        <v>50</v>
      </c>
      <c r="C929" t="inlineStr">
        <is>
          <t xml:space="preserve">CONCLUIDO	</t>
        </is>
      </c>
      <c r="D929" t="n">
        <v>8.669700000000001</v>
      </c>
      <c r="E929" t="n">
        <v>11.53</v>
      </c>
      <c r="F929" t="n">
        <v>9.140000000000001</v>
      </c>
      <c r="G929" t="n">
        <v>34.29</v>
      </c>
      <c r="H929" t="n">
        <v>0.6</v>
      </c>
      <c r="I929" t="n">
        <v>16</v>
      </c>
      <c r="J929" t="n">
        <v>110.91</v>
      </c>
      <c r="K929" t="n">
        <v>41.65</v>
      </c>
      <c r="L929" t="n">
        <v>3.75</v>
      </c>
      <c r="M929" t="n">
        <v>14</v>
      </c>
      <c r="N929" t="n">
        <v>15.51</v>
      </c>
      <c r="O929" t="n">
        <v>13913.15</v>
      </c>
      <c r="P929" t="n">
        <v>73.89</v>
      </c>
      <c r="Q929" t="n">
        <v>446.27</v>
      </c>
      <c r="R929" t="n">
        <v>44.45</v>
      </c>
      <c r="S929" t="n">
        <v>28.73</v>
      </c>
      <c r="T929" t="n">
        <v>7149.04</v>
      </c>
      <c r="U929" t="n">
        <v>0.65</v>
      </c>
      <c r="V929" t="n">
        <v>0.89</v>
      </c>
      <c r="W929" t="n">
        <v>0.11</v>
      </c>
      <c r="X929" t="n">
        <v>0.42</v>
      </c>
      <c r="Y929" t="n">
        <v>1</v>
      </c>
      <c r="Z929" t="n">
        <v>10</v>
      </c>
    </row>
    <row r="930">
      <c r="A930" t="n">
        <v>12</v>
      </c>
      <c r="B930" t="n">
        <v>50</v>
      </c>
      <c r="C930" t="inlineStr">
        <is>
          <t xml:space="preserve">CONCLUIDO	</t>
        </is>
      </c>
      <c r="D930" t="n">
        <v>8.791</v>
      </c>
      <c r="E930" t="n">
        <v>11.38</v>
      </c>
      <c r="F930" t="n">
        <v>9.029999999999999</v>
      </c>
      <c r="G930" t="n">
        <v>38.69</v>
      </c>
      <c r="H930" t="n">
        <v>0.63</v>
      </c>
      <c r="I930" t="n">
        <v>14</v>
      </c>
      <c r="J930" t="n">
        <v>111.23</v>
      </c>
      <c r="K930" t="n">
        <v>41.65</v>
      </c>
      <c r="L930" t="n">
        <v>4</v>
      </c>
      <c r="M930" t="n">
        <v>12</v>
      </c>
      <c r="N930" t="n">
        <v>15.58</v>
      </c>
      <c r="O930" t="n">
        <v>13952.52</v>
      </c>
      <c r="P930" t="n">
        <v>72.06999999999999</v>
      </c>
      <c r="Q930" t="n">
        <v>446.3</v>
      </c>
      <c r="R930" t="n">
        <v>40.47</v>
      </c>
      <c r="S930" t="n">
        <v>28.73</v>
      </c>
      <c r="T930" t="n">
        <v>5170.27</v>
      </c>
      <c r="U930" t="n">
        <v>0.71</v>
      </c>
      <c r="V930" t="n">
        <v>0.9</v>
      </c>
      <c r="W930" t="n">
        <v>0.1</v>
      </c>
      <c r="X930" t="n">
        <v>0.31</v>
      </c>
      <c r="Y930" t="n">
        <v>1</v>
      </c>
      <c r="Z930" t="n">
        <v>10</v>
      </c>
    </row>
    <row r="931">
      <c r="A931" t="n">
        <v>13</v>
      </c>
      <c r="B931" t="n">
        <v>50</v>
      </c>
      <c r="C931" t="inlineStr">
        <is>
          <t xml:space="preserve">CONCLUIDO	</t>
        </is>
      </c>
      <c r="D931" t="n">
        <v>8.7828</v>
      </c>
      <c r="E931" t="n">
        <v>11.39</v>
      </c>
      <c r="F931" t="n">
        <v>9.06</v>
      </c>
      <c r="G931" t="n">
        <v>41.82</v>
      </c>
      <c r="H931" t="n">
        <v>0.67</v>
      </c>
      <c r="I931" t="n">
        <v>13</v>
      </c>
      <c r="J931" t="n">
        <v>111.55</v>
      </c>
      <c r="K931" t="n">
        <v>41.65</v>
      </c>
      <c r="L931" t="n">
        <v>4.25</v>
      </c>
      <c r="M931" t="n">
        <v>11</v>
      </c>
      <c r="N931" t="n">
        <v>15.65</v>
      </c>
      <c r="O931" t="n">
        <v>13991.91</v>
      </c>
      <c r="P931" t="n">
        <v>70.83</v>
      </c>
      <c r="Q931" t="n">
        <v>446.27</v>
      </c>
      <c r="R931" t="n">
        <v>41.68</v>
      </c>
      <c r="S931" t="n">
        <v>28.73</v>
      </c>
      <c r="T931" t="n">
        <v>5780.64</v>
      </c>
      <c r="U931" t="n">
        <v>0.6899999999999999</v>
      </c>
      <c r="V931" t="n">
        <v>0.9</v>
      </c>
      <c r="W931" t="n">
        <v>0.1</v>
      </c>
      <c r="X931" t="n">
        <v>0.34</v>
      </c>
      <c r="Y931" t="n">
        <v>1</v>
      </c>
      <c r="Z931" t="n">
        <v>10</v>
      </c>
    </row>
    <row r="932">
      <c r="A932" t="n">
        <v>14</v>
      </c>
      <c r="B932" t="n">
        <v>50</v>
      </c>
      <c r="C932" t="inlineStr">
        <is>
          <t xml:space="preserve">CONCLUIDO	</t>
        </is>
      </c>
      <c r="D932" t="n">
        <v>8.771100000000001</v>
      </c>
      <c r="E932" t="n">
        <v>11.4</v>
      </c>
      <c r="F932" t="n">
        <v>9.08</v>
      </c>
      <c r="G932" t="n">
        <v>41.89</v>
      </c>
      <c r="H932" t="n">
        <v>0.71</v>
      </c>
      <c r="I932" t="n">
        <v>13</v>
      </c>
      <c r="J932" t="n">
        <v>111.87</v>
      </c>
      <c r="K932" t="n">
        <v>41.65</v>
      </c>
      <c r="L932" t="n">
        <v>4.5</v>
      </c>
      <c r="M932" t="n">
        <v>11</v>
      </c>
      <c r="N932" t="n">
        <v>15.72</v>
      </c>
      <c r="O932" t="n">
        <v>14031.33</v>
      </c>
      <c r="P932" t="n">
        <v>70.16</v>
      </c>
      <c r="Q932" t="n">
        <v>446.27</v>
      </c>
      <c r="R932" t="n">
        <v>42.25</v>
      </c>
      <c r="S932" t="n">
        <v>28.73</v>
      </c>
      <c r="T932" t="n">
        <v>6063.27</v>
      </c>
      <c r="U932" t="n">
        <v>0.68</v>
      </c>
      <c r="V932" t="n">
        <v>0.9</v>
      </c>
      <c r="W932" t="n">
        <v>0.1</v>
      </c>
      <c r="X932" t="n">
        <v>0.36</v>
      </c>
      <c r="Y932" t="n">
        <v>1</v>
      </c>
      <c r="Z932" t="n">
        <v>10</v>
      </c>
    </row>
    <row r="933">
      <c r="A933" t="n">
        <v>15</v>
      </c>
      <c r="B933" t="n">
        <v>50</v>
      </c>
      <c r="C933" t="inlineStr">
        <is>
          <t xml:space="preserve">CONCLUIDO	</t>
        </is>
      </c>
      <c r="D933" t="n">
        <v>8.8192</v>
      </c>
      <c r="E933" t="n">
        <v>11.34</v>
      </c>
      <c r="F933" t="n">
        <v>9.039999999999999</v>
      </c>
      <c r="G933" t="n">
        <v>45.18</v>
      </c>
      <c r="H933" t="n">
        <v>0.75</v>
      </c>
      <c r="I933" t="n">
        <v>12</v>
      </c>
      <c r="J933" t="n">
        <v>112.19</v>
      </c>
      <c r="K933" t="n">
        <v>41.65</v>
      </c>
      <c r="L933" t="n">
        <v>4.75</v>
      </c>
      <c r="M933" t="n">
        <v>10</v>
      </c>
      <c r="N933" t="n">
        <v>15.79</v>
      </c>
      <c r="O933" t="n">
        <v>14070.77</v>
      </c>
      <c r="P933" t="n">
        <v>69.22</v>
      </c>
      <c r="Q933" t="n">
        <v>446.36</v>
      </c>
      <c r="R933" t="n">
        <v>40.9</v>
      </c>
      <c r="S933" t="n">
        <v>28.73</v>
      </c>
      <c r="T933" t="n">
        <v>5394.74</v>
      </c>
      <c r="U933" t="n">
        <v>0.7</v>
      </c>
      <c r="V933" t="n">
        <v>0.9</v>
      </c>
      <c r="W933" t="n">
        <v>0.1</v>
      </c>
      <c r="X933" t="n">
        <v>0.32</v>
      </c>
      <c r="Y933" t="n">
        <v>1</v>
      </c>
      <c r="Z933" t="n">
        <v>10</v>
      </c>
    </row>
    <row r="934">
      <c r="A934" t="n">
        <v>16</v>
      </c>
      <c r="B934" t="n">
        <v>50</v>
      </c>
      <c r="C934" t="inlineStr">
        <is>
          <t xml:space="preserve">CONCLUIDO	</t>
        </is>
      </c>
      <c r="D934" t="n">
        <v>8.866099999999999</v>
      </c>
      <c r="E934" t="n">
        <v>11.28</v>
      </c>
      <c r="F934" t="n">
        <v>9</v>
      </c>
      <c r="G934" t="n">
        <v>49.08</v>
      </c>
      <c r="H934" t="n">
        <v>0.78</v>
      </c>
      <c r="I934" t="n">
        <v>11</v>
      </c>
      <c r="J934" t="n">
        <v>112.51</v>
      </c>
      <c r="K934" t="n">
        <v>41.65</v>
      </c>
      <c r="L934" t="n">
        <v>5</v>
      </c>
      <c r="M934" t="n">
        <v>7</v>
      </c>
      <c r="N934" t="n">
        <v>15.86</v>
      </c>
      <c r="O934" t="n">
        <v>14110.24</v>
      </c>
      <c r="P934" t="n">
        <v>67.13</v>
      </c>
      <c r="Q934" t="n">
        <v>446.27</v>
      </c>
      <c r="R934" t="n">
        <v>39.55</v>
      </c>
      <c r="S934" t="n">
        <v>28.73</v>
      </c>
      <c r="T934" t="n">
        <v>4727.19</v>
      </c>
      <c r="U934" t="n">
        <v>0.73</v>
      </c>
      <c r="V934" t="n">
        <v>0.91</v>
      </c>
      <c r="W934" t="n">
        <v>0.1</v>
      </c>
      <c r="X934" t="n">
        <v>0.28</v>
      </c>
      <c r="Y934" t="n">
        <v>1</v>
      </c>
      <c r="Z934" t="n">
        <v>10</v>
      </c>
    </row>
    <row r="935">
      <c r="A935" t="n">
        <v>17</v>
      </c>
      <c r="B935" t="n">
        <v>50</v>
      </c>
      <c r="C935" t="inlineStr">
        <is>
          <t xml:space="preserve">CONCLUIDO	</t>
        </is>
      </c>
      <c r="D935" t="n">
        <v>8.8446</v>
      </c>
      <c r="E935" t="n">
        <v>11.31</v>
      </c>
      <c r="F935" t="n">
        <v>9.029999999999999</v>
      </c>
      <c r="G935" t="n">
        <v>49.23</v>
      </c>
      <c r="H935" t="n">
        <v>0.82</v>
      </c>
      <c r="I935" t="n">
        <v>11</v>
      </c>
      <c r="J935" t="n">
        <v>112.83</v>
      </c>
      <c r="K935" t="n">
        <v>41.65</v>
      </c>
      <c r="L935" t="n">
        <v>5.25</v>
      </c>
      <c r="M935" t="n">
        <v>5</v>
      </c>
      <c r="N935" t="n">
        <v>15.93</v>
      </c>
      <c r="O935" t="n">
        <v>14149.74</v>
      </c>
      <c r="P935" t="n">
        <v>67.02</v>
      </c>
      <c r="Q935" t="n">
        <v>446.3</v>
      </c>
      <c r="R935" t="n">
        <v>40.49</v>
      </c>
      <c r="S935" t="n">
        <v>28.73</v>
      </c>
      <c r="T935" t="n">
        <v>5196.64</v>
      </c>
      <c r="U935" t="n">
        <v>0.71</v>
      </c>
      <c r="V935" t="n">
        <v>0.9</v>
      </c>
      <c r="W935" t="n">
        <v>0.1</v>
      </c>
      <c r="X935" t="n">
        <v>0.31</v>
      </c>
      <c r="Y935" t="n">
        <v>1</v>
      </c>
      <c r="Z935" t="n">
        <v>10</v>
      </c>
    </row>
    <row r="936">
      <c r="A936" t="n">
        <v>18</v>
      </c>
      <c r="B936" t="n">
        <v>50</v>
      </c>
      <c r="C936" t="inlineStr">
        <is>
          <t xml:space="preserve">CONCLUIDO	</t>
        </is>
      </c>
      <c r="D936" t="n">
        <v>8.847200000000001</v>
      </c>
      <c r="E936" t="n">
        <v>11.3</v>
      </c>
      <c r="F936" t="n">
        <v>9.02</v>
      </c>
      <c r="G936" t="n">
        <v>49.21</v>
      </c>
      <c r="H936" t="n">
        <v>0.86</v>
      </c>
      <c r="I936" t="n">
        <v>11</v>
      </c>
      <c r="J936" t="n">
        <v>113.15</v>
      </c>
      <c r="K936" t="n">
        <v>41.65</v>
      </c>
      <c r="L936" t="n">
        <v>5.5</v>
      </c>
      <c r="M936" t="n">
        <v>2</v>
      </c>
      <c r="N936" t="n">
        <v>16</v>
      </c>
      <c r="O936" t="n">
        <v>14189.26</v>
      </c>
      <c r="P936" t="n">
        <v>66.54000000000001</v>
      </c>
      <c r="Q936" t="n">
        <v>446.34</v>
      </c>
      <c r="R936" t="n">
        <v>40.15</v>
      </c>
      <c r="S936" t="n">
        <v>28.73</v>
      </c>
      <c r="T936" t="n">
        <v>5022.63</v>
      </c>
      <c r="U936" t="n">
        <v>0.72</v>
      </c>
      <c r="V936" t="n">
        <v>0.9</v>
      </c>
      <c r="W936" t="n">
        <v>0.11</v>
      </c>
      <c r="X936" t="n">
        <v>0.3</v>
      </c>
      <c r="Y936" t="n">
        <v>1</v>
      </c>
      <c r="Z936" t="n">
        <v>10</v>
      </c>
    </row>
    <row r="937">
      <c r="A937" t="n">
        <v>19</v>
      </c>
      <c r="B937" t="n">
        <v>50</v>
      </c>
      <c r="C937" t="inlineStr">
        <is>
          <t xml:space="preserve">CONCLUIDO	</t>
        </is>
      </c>
      <c r="D937" t="n">
        <v>8.905799999999999</v>
      </c>
      <c r="E937" t="n">
        <v>11.23</v>
      </c>
      <c r="F937" t="n">
        <v>8.970000000000001</v>
      </c>
      <c r="G937" t="n">
        <v>53.82</v>
      </c>
      <c r="H937" t="n">
        <v>0.89</v>
      </c>
      <c r="I937" t="n">
        <v>10</v>
      </c>
      <c r="J937" t="n">
        <v>113.47</v>
      </c>
      <c r="K937" t="n">
        <v>41.65</v>
      </c>
      <c r="L937" t="n">
        <v>5.75</v>
      </c>
      <c r="M937" t="n">
        <v>2</v>
      </c>
      <c r="N937" t="n">
        <v>16.07</v>
      </c>
      <c r="O937" t="n">
        <v>14228.81</v>
      </c>
      <c r="P937" t="n">
        <v>66.23</v>
      </c>
      <c r="Q937" t="n">
        <v>446.3</v>
      </c>
      <c r="R937" t="n">
        <v>38.45</v>
      </c>
      <c r="S937" t="n">
        <v>28.73</v>
      </c>
      <c r="T937" t="n">
        <v>4177.94</v>
      </c>
      <c r="U937" t="n">
        <v>0.75</v>
      </c>
      <c r="V937" t="n">
        <v>0.91</v>
      </c>
      <c r="W937" t="n">
        <v>0.1</v>
      </c>
      <c r="X937" t="n">
        <v>0.25</v>
      </c>
      <c r="Y937" t="n">
        <v>1</v>
      </c>
      <c r="Z937" t="n">
        <v>10</v>
      </c>
    </row>
    <row r="938">
      <c r="A938" t="n">
        <v>20</v>
      </c>
      <c r="B938" t="n">
        <v>50</v>
      </c>
      <c r="C938" t="inlineStr">
        <is>
          <t xml:space="preserve">CONCLUIDO	</t>
        </is>
      </c>
      <c r="D938" t="n">
        <v>8.9038</v>
      </c>
      <c r="E938" t="n">
        <v>11.23</v>
      </c>
      <c r="F938" t="n">
        <v>8.970000000000001</v>
      </c>
      <c r="G938" t="n">
        <v>53.84</v>
      </c>
      <c r="H938" t="n">
        <v>0.93</v>
      </c>
      <c r="I938" t="n">
        <v>10</v>
      </c>
      <c r="J938" t="n">
        <v>113.79</v>
      </c>
      <c r="K938" t="n">
        <v>41.65</v>
      </c>
      <c r="L938" t="n">
        <v>6</v>
      </c>
      <c r="M938" t="n">
        <v>0</v>
      </c>
      <c r="N938" t="n">
        <v>16.14</v>
      </c>
      <c r="O938" t="n">
        <v>14268.39</v>
      </c>
      <c r="P938" t="n">
        <v>66.48999999999999</v>
      </c>
      <c r="Q938" t="n">
        <v>446.32</v>
      </c>
      <c r="R938" t="n">
        <v>38.46</v>
      </c>
      <c r="S938" t="n">
        <v>28.73</v>
      </c>
      <c r="T938" t="n">
        <v>4184.15</v>
      </c>
      <c r="U938" t="n">
        <v>0.75</v>
      </c>
      <c r="V938" t="n">
        <v>0.91</v>
      </c>
      <c r="W938" t="n">
        <v>0.11</v>
      </c>
      <c r="X938" t="n">
        <v>0.25</v>
      </c>
      <c r="Y938" t="n">
        <v>1</v>
      </c>
      <c r="Z938" t="n">
        <v>10</v>
      </c>
    </row>
    <row r="939">
      <c r="A939" t="n">
        <v>0</v>
      </c>
      <c r="B939" t="n">
        <v>25</v>
      </c>
      <c r="C939" t="inlineStr">
        <is>
          <t xml:space="preserve">CONCLUIDO	</t>
        </is>
      </c>
      <c r="D939" t="n">
        <v>8.089700000000001</v>
      </c>
      <c r="E939" t="n">
        <v>12.36</v>
      </c>
      <c r="F939" t="n">
        <v>9.949999999999999</v>
      </c>
      <c r="G939" t="n">
        <v>13.57</v>
      </c>
      <c r="H939" t="n">
        <v>0.28</v>
      </c>
      <c r="I939" t="n">
        <v>44</v>
      </c>
      <c r="J939" t="n">
        <v>61.76</v>
      </c>
      <c r="K939" t="n">
        <v>28.92</v>
      </c>
      <c r="L939" t="n">
        <v>1</v>
      </c>
      <c r="M939" t="n">
        <v>42</v>
      </c>
      <c r="N939" t="n">
        <v>6.84</v>
      </c>
      <c r="O939" t="n">
        <v>7851.41</v>
      </c>
      <c r="P939" t="n">
        <v>59.32</v>
      </c>
      <c r="Q939" t="n">
        <v>446.3</v>
      </c>
      <c r="R939" t="n">
        <v>70.8</v>
      </c>
      <c r="S939" t="n">
        <v>28.73</v>
      </c>
      <c r="T939" t="n">
        <v>20186.79</v>
      </c>
      <c r="U939" t="n">
        <v>0.41</v>
      </c>
      <c r="V939" t="n">
        <v>0.82</v>
      </c>
      <c r="W939" t="n">
        <v>0.15</v>
      </c>
      <c r="X939" t="n">
        <v>1.23</v>
      </c>
      <c r="Y939" t="n">
        <v>1</v>
      </c>
      <c r="Z939" t="n">
        <v>10</v>
      </c>
    </row>
    <row r="940">
      <c r="A940" t="n">
        <v>1</v>
      </c>
      <c r="B940" t="n">
        <v>25</v>
      </c>
      <c r="C940" t="inlineStr">
        <is>
          <t xml:space="preserve">CONCLUIDO	</t>
        </is>
      </c>
      <c r="D940" t="n">
        <v>8.420299999999999</v>
      </c>
      <c r="E940" t="n">
        <v>11.88</v>
      </c>
      <c r="F940" t="n">
        <v>9.619999999999999</v>
      </c>
      <c r="G940" t="n">
        <v>17.49</v>
      </c>
      <c r="H940" t="n">
        <v>0.35</v>
      </c>
      <c r="I940" t="n">
        <v>33</v>
      </c>
      <c r="J940" t="n">
        <v>62.05</v>
      </c>
      <c r="K940" t="n">
        <v>28.92</v>
      </c>
      <c r="L940" t="n">
        <v>1.25</v>
      </c>
      <c r="M940" t="n">
        <v>31</v>
      </c>
      <c r="N940" t="n">
        <v>6.88</v>
      </c>
      <c r="O940" t="n">
        <v>7887.12</v>
      </c>
      <c r="P940" t="n">
        <v>55.56</v>
      </c>
      <c r="Q940" t="n">
        <v>446.32</v>
      </c>
      <c r="R940" t="n">
        <v>59.79</v>
      </c>
      <c r="S940" t="n">
        <v>28.73</v>
      </c>
      <c r="T940" t="n">
        <v>14736.39</v>
      </c>
      <c r="U940" t="n">
        <v>0.48</v>
      </c>
      <c r="V940" t="n">
        <v>0.85</v>
      </c>
      <c r="W940" t="n">
        <v>0.13</v>
      </c>
      <c r="X940" t="n">
        <v>0.9</v>
      </c>
      <c r="Y940" t="n">
        <v>1</v>
      </c>
      <c r="Z940" t="n">
        <v>10</v>
      </c>
    </row>
    <row r="941">
      <c r="A941" t="n">
        <v>2</v>
      </c>
      <c r="B941" t="n">
        <v>25</v>
      </c>
      <c r="C941" t="inlineStr">
        <is>
          <t xml:space="preserve">CONCLUIDO	</t>
        </is>
      </c>
      <c r="D941" t="n">
        <v>8.649100000000001</v>
      </c>
      <c r="E941" t="n">
        <v>11.56</v>
      </c>
      <c r="F941" t="n">
        <v>9.4</v>
      </c>
      <c r="G941" t="n">
        <v>21.7</v>
      </c>
      <c r="H941" t="n">
        <v>0.42</v>
      </c>
      <c r="I941" t="n">
        <v>26</v>
      </c>
      <c r="J941" t="n">
        <v>62.34</v>
      </c>
      <c r="K941" t="n">
        <v>28.92</v>
      </c>
      <c r="L941" t="n">
        <v>1.5</v>
      </c>
      <c r="M941" t="n">
        <v>24</v>
      </c>
      <c r="N941" t="n">
        <v>6.92</v>
      </c>
      <c r="O941" t="n">
        <v>7922.85</v>
      </c>
      <c r="P941" t="n">
        <v>52.17</v>
      </c>
      <c r="Q941" t="n">
        <v>446.29</v>
      </c>
      <c r="R941" t="n">
        <v>53.31</v>
      </c>
      <c r="S941" t="n">
        <v>28.73</v>
      </c>
      <c r="T941" t="n">
        <v>11528.85</v>
      </c>
      <c r="U941" t="n">
        <v>0.54</v>
      </c>
      <c r="V941" t="n">
        <v>0.87</v>
      </c>
      <c r="W941" t="n">
        <v>0.11</v>
      </c>
      <c r="X941" t="n">
        <v>0.68</v>
      </c>
      <c r="Y941" t="n">
        <v>1</v>
      </c>
      <c r="Z941" t="n">
        <v>10</v>
      </c>
    </row>
    <row r="942">
      <c r="A942" t="n">
        <v>3</v>
      </c>
      <c r="B942" t="n">
        <v>25</v>
      </c>
      <c r="C942" t="inlineStr">
        <is>
          <t xml:space="preserve">CONCLUIDO	</t>
        </is>
      </c>
      <c r="D942" t="n">
        <v>8.7326</v>
      </c>
      <c r="E942" t="n">
        <v>11.45</v>
      </c>
      <c r="F942" t="n">
        <v>9.35</v>
      </c>
      <c r="G942" t="n">
        <v>25.5</v>
      </c>
      <c r="H942" t="n">
        <v>0.49</v>
      </c>
      <c r="I942" t="n">
        <v>22</v>
      </c>
      <c r="J942" t="n">
        <v>62.63</v>
      </c>
      <c r="K942" t="n">
        <v>28.92</v>
      </c>
      <c r="L942" t="n">
        <v>1.75</v>
      </c>
      <c r="M942" t="n">
        <v>17</v>
      </c>
      <c r="N942" t="n">
        <v>6.96</v>
      </c>
      <c r="O942" t="n">
        <v>7958.6</v>
      </c>
      <c r="P942" t="n">
        <v>49.96</v>
      </c>
      <c r="Q942" t="n">
        <v>446.29</v>
      </c>
      <c r="R942" t="n">
        <v>51.18</v>
      </c>
      <c r="S942" t="n">
        <v>28.73</v>
      </c>
      <c r="T942" t="n">
        <v>10484.55</v>
      </c>
      <c r="U942" t="n">
        <v>0.5600000000000001</v>
      </c>
      <c r="V942" t="n">
        <v>0.87</v>
      </c>
      <c r="W942" t="n">
        <v>0.12</v>
      </c>
      <c r="X942" t="n">
        <v>0.63</v>
      </c>
      <c r="Y942" t="n">
        <v>1</v>
      </c>
      <c r="Z942" t="n">
        <v>10</v>
      </c>
    </row>
    <row r="943">
      <c r="A943" t="n">
        <v>4</v>
      </c>
      <c r="B943" t="n">
        <v>25</v>
      </c>
      <c r="C943" t="inlineStr">
        <is>
          <t xml:space="preserve">CONCLUIDO	</t>
        </is>
      </c>
      <c r="D943" t="n">
        <v>8.7957</v>
      </c>
      <c r="E943" t="n">
        <v>11.37</v>
      </c>
      <c r="F943" t="n">
        <v>9.300000000000001</v>
      </c>
      <c r="G943" t="n">
        <v>27.89</v>
      </c>
      <c r="H943" t="n">
        <v>0.55</v>
      </c>
      <c r="I943" t="n">
        <v>20</v>
      </c>
      <c r="J943" t="n">
        <v>62.92</v>
      </c>
      <c r="K943" t="n">
        <v>28.92</v>
      </c>
      <c r="L943" t="n">
        <v>2</v>
      </c>
      <c r="M943" t="n">
        <v>3</v>
      </c>
      <c r="N943" t="n">
        <v>7</v>
      </c>
      <c r="O943" t="n">
        <v>7994.37</v>
      </c>
      <c r="P943" t="n">
        <v>48.66</v>
      </c>
      <c r="Q943" t="n">
        <v>446.33</v>
      </c>
      <c r="R943" t="n">
        <v>48.73</v>
      </c>
      <c r="S943" t="n">
        <v>28.73</v>
      </c>
      <c r="T943" t="n">
        <v>9269.120000000001</v>
      </c>
      <c r="U943" t="n">
        <v>0.59</v>
      </c>
      <c r="V943" t="n">
        <v>0.88</v>
      </c>
      <c r="W943" t="n">
        <v>0.13</v>
      </c>
      <c r="X943" t="n">
        <v>0.57</v>
      </c>
      <c r="Y943" t="n">
        <v>1</v>
      </c>
      <c r="Z943" t="n">
        <v>10</v>
      </c>
    </row>
    <row r="944">
      <c r="A944" t="n">
        <v>5</v>
      </c>
      <c r="B944" t="n">
        <v>25</v>
      </c>
      <c r="C944" t="inlineStr">
        <is>
          <t xml:space="preserve">CONCLUIDO	</t>
        </is>
      </c>
      <c r="D944" t="n">
        <v>8.8437</v>
      </c>
      <c r="E944" t="n">
        <v>11.31</v>
      </c>
      <c r="F944" t="n">
        <v>9.25</v>
      </c>
      <c r="G944" t="n">
        <v>29.2</v>
      </c>
      <c r="H944" t="n">
        <v>0.62</v>
      </c>
      <c r="I944" t="n">
        <v>19</v>
      </c>
      <c r="J944" t="n">
        <v>63.21</v>
      </c>
      <c r="K944" t="n">
        <v>28.92</v>
      </c>
      <c r="L944" t="n">
        <v>2.25</v>
      </c>
      <c r="M944" t="n">
        <v>1</v>
      </c>
      <c r="N944" t="n">
        <v>7.04</v>
      </c>
      <c r="O944" t="n">
        <v>8030.17</v>
      </c>
      <c r="P944" t="n">
        <v>48.6</v>
      </c>
      <c r="Q944" t="n">
        <v>446.38</v>
      </c>
      <c r="R944" t="n">
        <v>47.04</v>
      </c>
      <c r="S944" t="n">
        <v>28.73</v>
      </c>
      <c r="T944" t="n">
        <v>8431.93</v>
      </c>
      <c r="U944" t="n">
        <v>0.61</v>
      </c>
      <c r="V944" t="n">
        <v>0.88</v>
      </c>
      <c r="W944" t="n">
        <v>0.13</v>
      </c>
      <c r="X944" t="n">
        <v>0.53</v>
      </c>
      <c r="Y944" t="n">
        <v>1</v>
      </c>
      <c r="Z944" t="n">
        <v>10</v>
      </c>
    </row>
    <row r="945">
      <c r="A945" t="n">
        <v>6</v>
      </c>
      <c r="B945" t="n">
        <v>25</v>
      </c>
      <c r="C945" t="inlineStr">
        <is>
          <t xml:space="preserve">CONCLUIDO	</t>
        </is>
      </c>
      <c r="D945" t="n">
        <v>8.8428</v>
      </c>
      <c r="E945" t="n">
        <v>11.31</v>
      </c>
      <c r="F945" t="n">
        <v>9.25</v>
      </c>
      <c r="G945" t="n">
        <v>29.21</v>
      </c>
      <c r="H945" t="n">
        <v>0.6899999999999999</v>
      </c>
      <c r="I945" t="n">
        <v>19</v>
      </c>
      <c r="J945" t="n">
        <v>63.5</v>
      </c>
      <c r="K945" t="n">
        <v>28.92</v>
      </c>
      <c r="L945" t="n">
        <v>2.5</v>
      </c>
      <c r="M945" t="n">
        <v>0</v>
      </c>
      <c r="N945" t="n">
        <v>7.08</v>
      </c>
      <c r="O945" t="n">
        <v>8065.98</v>
      </c>
      <c r="P945" t="n">
        <v>48.8</v>
      </c>
      <c r="Q945" t="n">
        <v>446.33</v>
      </c>
      <c r="R945" t="n">
        <v>47.08</v>
      </c>
      <c r="S945" t="n">
        <v>28.73</v>
      </c>
      <c r="T945" t="n">
        <v>8447.66</v>
      </c>
      <c r="U945" t="n">
        <v>0.61</v>
      </c>
      <c r="V945" t="n">
        <v>0.88</v>
      </c>
      <c r="W945" t="n">
        <v>0.13</v>
      </c>
      <c r="X945" t="n">
        <v>0.53</v>
      </c>
      <c r="Y945" t="n">
        <v>1</v>
      </c>
      <c r="Z945" t="n">
        <v>10</v>
      </c>
    </row>
    <row r="946">
      <c r="A946" t="n">
        <v>0</v>
      </c>
      <c r="B946" t="n">
        <v>85</v>
      </c>
      <c r="C946" t="inlineStr">
        <is>
          <t xml:space="preserve">CONCLUIDO	</t>
        </is>
      </c>
      <c r="D946" t="n">
        <v>5.5611</v>
      </c>
      <c r="E946" t="n">
        <v>17.98</v>
      </c>
      <c r="F946" t="n">
        <v>11.92</v>
      </c>
      <c r="G946" t="n">
        <v>6.56</v>
      </c>
      <c r="H946" t="n">
        <v>0.11</v>
      </c>
      <c r="I946" t="n">
        <v>109</v>
      </c>
      <c r="J946" t="n">
        <v>167.88</v>
      </c>
      <c r="K946" t="n">
        <v>51.39</v>
      </c>
      <c r="L946" t="n">
        <v>1</v>
      </c>
      <c r="M946" t="n">
        <v>107</v>
      </c>
      <c r="N946" t="n">
        <v>30.49</v>
      </c>
      <c r="O946" t="n">
        <v>20939.59</v>
      </c>
      <c r="P946" t="n">
        <v>149.36</v>
      </c>
      <c r="Q946" t="n">
        <v>446.42</v>
      </c>
      <c r="R946" t="n">
        <v>135.12</v>
      </c>
      <c r="S946" t="n">
        <v>28.73</v>
      </c>
      <c r="T946" t="n">
        <v>52018.33</v>
      </c>
      <c r="U946" t="n">
        <v>0.21</v>
      </c>
      <c r="V946" t="n">
        <v>0.68</v>
      </c>
      <c r="W946" t="n">
        <v>0.25</v>
      </c>
      <c r="X946" t="n">
        <v>3.19</v>
      </c>
      <c r="Y946" t="n">
        <v>1</v>
      </c>
      <c r="Z946" t="n">
        <v>10</v>
      </c>
    </row>
    <row r="947">
      <c r="A947" t="n">
        <v>1</v>
      </c>
      <c r="B947" t="n">
        <v>85</v>
      </c>
      <c r="C947" t="inlineStr">
        <is>
          <t xml:space="preserve">CONCLUIDO	</t>
        </is>
      </c>
      <c r="D947" t="n">
        <v>6.1803</v>
      </c>
      <c r="E947" t="n">
        <v>16.18</v>
      </c>
      <c r="F947" t="n">
        <v>11.06</v>
      </c>
      <c r="G947" t="n">
        <v>8.19</v>
      </c>
      <c r="H947" t="n">
        <v>0.13</v>
      </c>
      <c r="I947" t="n">
        <v>81</v>
      </c>
      <c r="J947" t="n">
        <v>168.25</v>
      </c>
      <c r="K947" t="n">
        <v>51.39</v>
      </c>
      <c r="L947" t="n">
        <v>1.25</v>
      </c>
      <c r="M947" t="n">
        <v>79</v>
      </c>
      <c r="N947" t="n">
        <v>30.6</v>
      </c>
      <c r="O947" t="n">
        <v>20984.25</v>
      </c>
      <c r="P947" t="n">
        <v>138.04</v>
      </c>
      <c r="Q947" t="n">
        <v>446.37</v>
      </c>
      <c r="R947" t="n">
        <v>107.39</v>
      </c>
      <c r="S947" t="n">
        <v>28.73</v>
      </c>
      <c r="T947" t="n">
        <v>38296.66</v>
      </c>
      <c r="U947" t="n">
        <v>0.27</v>
      </c>
      <c r="V947" t="n">
        <v>0.74</v>
      </c>
      <c r="W947" t="n">
        <v>0.2</v>
      </c>
      <c r="X947" t="n">
        <v>2.34</v>
      </c>
      <c r="Y947" t="n">
        <v>1</v>
      </c>
      <c r="Z947" t="n">
        <v>10</v>
      </c>
    </row>
    <row r="948">
      <c r="A948" t="n">
        <v>2</v>
      </c>
      <c r="B948" t="n">
        <v>85</v>
      </c>
      <c r="C948" t="inlineStr">
        <is>
          <t xml:space="preserve">CONCLUIDO	</t>
        </is>
      </c>
      <c r="D948" t="n">
        <v>6.6252</v>
      </c>
      <c r="E948" t="n">
        <v>15.09</v>
      </c>
      <c r="F948" t="n">
        <v>10.55</v>
      </c>
      <c r="G948" t="n">
        <v>9.890000000000001</v>
      </c>
      <c r="H948" t="n">
        <v>0.16</v>
      </c>
      <c r="I948" t="n">
        <v>64</v>
      </c>
      <c r="J948" t="n">
        <v>168.61</v>
      </c>
      <c r="K948" t="n">
        <v>51.39</v>
      </c>
      <c r="L948" t="n">
        <v>1.5</v>
      </c>
      <c r="M948" t="n">
        <v>62</v>
      </c>
      <c r="N948" t="n">
        <v>30.71</v>
      </c>
      <c r="O948" t="n">
        <v>21028.94</v>
      </c>
      <c r="P948" t="n">
        <v>131.05</v>
      </c>
      <c r="Q948" t="n">
        <v>446.36</v>
      </c>
      <c r="R948" t="n">
        <v>90.31999999999999</v>
      </c>
      <c r="S948" t="n">
        <v>28.73</v>
      </c>
      <c r="T948" t="n">
        <v>29844.44</v>
      </c>
      <c r="U948" t="n">
        <v>0.32</v>
      </c>
      <c r="V948" t="n">
        <v>0.77</v>
      </c>
      <c r="W948" t="n">
        <v>0.18</v>
      </c>
      <c r="X948" t="n">
        <v>1.83</v>
      </c>
      <c r="Y948" t="n">
        <v>1</v>
      </c>
      <c r="Z948" t="n">
        <v>10</v>
      </c>
    </row>
    <row r="949">
      <c r="A949" t="n">
        <v>3</v>
      </c>
      <c r="B949" t="n">
        <v>85</v>
      </c>
      <c r="C949" t="inlineStr">
        <is>
          <t xml:space="preserve">CONCLUIDO	</t>
        </is>
      </c>
      <c r="D949" t="n">
        <v>6.9089</v>
      </c>
      <c r="E949" t="n">
        <v>14.47</v>
      </c>
      <c r="F949" t="n">
        <v>10.27</v>
      </c>
      <c r="G949" t="n">
        <v>11.41</v>
      </c>
      <c r="H949" t="n">
        <v>0.18</v>
      </c>
      <c r="I949" t="n">
        <v>54</v>
      </c>
      <c r="J949" t="n">
        <v>168.97</v>
      </c>
      <c r="K949" t="n">
        <v>51.39</v>
      </c>
      <c r="L949" t="n">
        <v>1.75</v>
      </c>
      <c r="M949" t="n">
        <v>52</v>
      </c>
      <c r="N949" t="n">
        <v>30.83</v>
      </c>
      <c r="O949" t="n">
        <v>21073.68</v>
      </c>
      <c r="P949" t="n">
        <v>127.08</v>
      </c>
      <c r="Q949" t="n">
        <v>446.4</v>
      </c>
      <c r="R949" t="n">
        <v>81.2</v>
      </c>
      <c r="S949" t="n">
        <v>28.73</v>
      </c>
      <c r="T949" t="n">
        <v>25333.11</v>
      </c>
      <c r="U949" t="n">
        <v>0.35</v>
      </c>
      <c r="V949" t="n">
        <v>0.79</v>
      </c>
      <c r="W949" t="n">
        <v>0.17</v>
      </c>
      <c r="X949" t="n">
        <v>1.55</v>
      </c>
      <c r="Y949" t="n">
        <v>1</v>
      </c>
      <c r="Z949" t="n">
        <v>10</v>
      </c>
    </row>
    <row r="950">
      <c r="A950" t="n">
        <v>4</v>
      </c>
      <c r="B950" t="n">
        <v>85</v>
      </c>
      <c r="C950" t="inlineStr">
        <is>
          <t xml:space="preserve">CONCLUIDO	</t>
        </is>
      </c>
      <c r="D950" t="n">
        <v>7.1722</v>
      </c>
      <c r="E950" t="n">
        <v>13.94</v>
      </c>
      <c r="F950" t="n">
        <v>10.01</v>
      </c>
      <c r="G950" t="n">
        <v>13.06</v>
      </c>
      <c r="H950" t="n">
        <v>0.21</v>
      </c>
      <c r="I950" t="n">
        <v>46</v>
      </c>
      <c r="J950" t="n">
        <v>169.33</v>
      </c>
      <c r="K950" t="n">
        <v>51.39</v>
      </c>
      <c r="L950" t="n">
        <v>2</v>
      </c>
      <c r="M950" t="n">
        <v>44</v>
      </c>
      <c r="N950" t="n">
        <v>30.94</v>
      </c>
      <c r="O950" t="n">
        <v>21118.46</v>
      </c>
      <c r="P950" t="n">
        <v>123.24</v>
      </c>
      <c r="Q950" t="n">
        <v>446.29</v>
      </c>
      <c r="R950" t="n">
        <v>72.66</v>
      </c>
      <c r="S950" t="n">
        <v>28.73</v>
      </c>
      <c r="T950" t="n">
        <v>21104.75</v>
      </c>
      <c r="U950" t="n">
        <v>0.4</v>
      </c>
      <c r="V950" t="n">
        <v>0.8100000000000001</v>
      </c>
      <c r="W950" t="n">
        <v>0.15</v>
      </c>
      <c r="X950" t="n">
        <v>1.29</v>
      </c>
      <c r="Y950" t="n">
        <v>1</v>
      </c>
      <c r="Z950" t="n">
        <v>10</v>
      </c>
    </row>
    <row r="951">
      <c r="A951" t="n">
        <v>5</v>
      </c>
      <c r="B951" t="n">
        <v>85</v>
      </c>
      <c r="C951" t="inlineStr">
        <is>
          <t xml:space="preserve">CONCLUIDO	</t>
        </is>
      </c>
      <c r="D951" t="n">
        <v>7.3752</v>
      </c>
      <c r="E951" t="n">
        <v>13.56</v>
      </c>
      <c r="F951" t="n">
        <v>9.83</v>
      </c>
      <c r="G951" t="n">
        <v>14.75</v>
      </c>
      <c r="H951" t="n">
        <v>0.24</v>
      </c>
      <c r="I951" t="n">
        <v>40</v>
      </c>
      <c r="J951" t="n">
        <v>169.7</v>
      </c>
      <c r="K951" t="n">
        <v>51.39</v>
      </c>
      <c r="L951" t="n">
        <v>2.25</v>
      </c>
      <c r="M951" t="n">
        <v>38</v>
      </c>
      <c r="N951" t="n">
        <v>31.05</v>
      </c>
      <c r="O951" t="n">
        <v>21163.27</v>
      </c>
      <c r="P951" t="n">
        <v>120.47</v>
      </c>
      <c r="Q951" t="n">
        <v>446.32</v>
      </c>
      <c r="R951" t="n">
        <v>66.92</v>
      </c>
      <c r="S951" t="n">
        <v>28.73</v>
      </c>
      <c r="T951" t="n">
        <v>18265.79</v>
      </c>
      <c r="U951" t="n">
        <v>0.43</v>
      </c>
      <c r="V951" t="n">
        <v>0.83</v>
      </c>
      <c r="W951" t="n">
        <v>0.14</v>
      </c>
      <c r="X951" t="n">
        <v>1.11</v>
      </c>
      <c r="Y951" t="n">
        <v>1</v>
      </c>
      <c r="Z951" t="n">
        <v>10</v>
      </c>
    </row>
    <row r="952">
      <c r="A952" t="n">
        <v>6</v>
      </c>
      <c r="B952" t="n">
        <v>85</v>
      </c>
      <c r="C952" t="inlineStr">
        <is>
          <t xml:space="preserve">CONCLUIDO	</t>
        </is>
      </c>
      <c r="D952" t="n">
        <v>7.5549</v>
      </c>
      <c r="E952" t="n">
        <v>13.24</v>
      </c>
      <c r="F952" t="n">
        <v>9.68</v>
      </c>
      <c r="G952" t="n">
        <v>16.59</v>
      </c>
      <c r="H952" t="n">
        <v>0.26</v>
      </c>
      <c r="I952" t="n">
        <v>35</v>
      </c>
      <c r="J952" t="n">
        <v>170.06</v>
      </c>
      <c r="K952" t="n">
        <v>51.39</v>
      </c>
      <c r="L952" t="n">
        <v>2.5</v>
      </c>
      <c r="M952" t="n">
        <v>33</v>
      </c>
      <c r="N952" t="n">
        <v>31.17</v>
      </c>
      <c r="O952" t="n">
        <v>21208.12</v>
      </c>
      <c r="P952" t="n">
        <v>118.08</v>
      </c>
      <c r="Q952" t="n">
        <v>446.27</v>
      </c>
      <c r="R952" t="n">
        <v>61.79</v>
      </c>
      <c r="S952" t="n">
        <v>28.73</v>
      </c>
      <c r="T952" t="n">
        <v>15723.74</v>
      </c>
      <c r="U952" t="n">
        <v>0.46</v>
      </c>
      <c r="V952" t="n">
        <v>0.84</v>
      </c>
      <c r="W952" t="n">
        <v>0.14</v>
      </c>
      <c r="X952" t="n">
        <v>0.96</v>
      </c>
      <c r="Y952" t="n">
        <v>1</v>
      </c>
      <c r="Z952" t="n">
        <v>10</v>
      </c>
    </row>
    <row r="953">
      <c r="A953" t="n">
        <v>7</v>
      </c>
      <c r="B953" t="n">
        <v>85</v>
      </c>
      <c r="C953" t="inlineStr">
        <is>
          <t xml:space="preserve">CONCLUIDO	</t>
        </is>
      </c>
      <c r="D953" t="n">
        <v>7.6679</v>
      </c>
      <c r="E953" t="n">
        <v>13.04</v>
      </c>
      <c r="F953" t="n">
        <v>9.58</v>
      </c>
      <c r="G953" t="n">
        <v>17.97</v>
      </c>
      <c r="H953" t="n">
        <v>0.29</v>
      </c>
      <c r="I953" t="n">
        <v>32</v>
      </c>
      <c r="J953" t="n">
        <v>170.42</v>
      </c>
      <c r="K953" t="n">
        <v>51.39</v>
      </c>
      <c r="L953" t="n">
        <v>2.75</v>
      </c>
      <c r="M953" t="n">
        <v>30</v>
      </c>
      <c r="N953" t="n">
        <v>31.28</v>
      </c>
      <c r="O953" t="n">
        <v>21253.01</v>
      </c>
      <c r="P953" t="n">
        <v>116.47</v>
      </c>
      <c r="Q953" t="n">
        <v>446.29</v>
      </c>
      <c r="R953" t="n">
        <v>58.64</v>
      </c>
      <c r="S953" t="n">
        <v>28.73</v>
      </c>
      <c r="T953" t="n">
        <v>14167.39</v>
      </c>
      <c r="U953" t="n">
        <v>0.49</v>
      </c>
      <c r="V953" t="n">
        <v>0.85</v>
      </c>
      <c r="W953" t="n">
        <v>0.13</v>
      </c>
      <c r="X953" t="n">
        <v>0.86</v>
      </c>
      <c r="Y953" t="n">
        <v>1</v>
      </c>
      <c r="Z953" t="n">
        <v>10</v>
      </c>
    </row>
    <row r="954">
      <c r="A954" t="n">
        <v>8</v>
      </c>
      <c r="B954" t="n">
        <v>85</v>
      </c>
      <c r="C954" t="inlineStr">
        <is>
          <t xml:space="preserve">CONCLUIDO	</t>
        </is>
      </c>
      <c r="D954" t="n">
        <v>7.8147</v>
      </c>
      <c r="E954" t="n">
        <v>12.8</v>
      </c>
      <c r="F954" t="n">
        <v>9.44</v>
      </c>
      <c r="G954" t="n">
        <v>19.53</v>
      </c>
      <c r="H954" t="n">
        <v>0.31</v>
      </c>
      <c r="I954" t="n">
        <v>29</v>
      </c>
      <c r="J954" t="n">
        <v>170.79</v>
      </c>
      <c r="K954" t="n">
        <v>51.39</v>
      </c>
      <c r="L954" t="n">
        <v>3</v>
      </c>
      <c r="M954" t="n">
        <v>27</v>
      </c>
      <c r="N954" t="n">
        <v>31.4</v>
      </c>
      <c r="O954" t="n">
        <v>21297.94</v>
      </c>
      <c r="P954" t="n">
        <v>113.99</v>
      </c>
      <c r="Q954" t="n">
        <v>446.31</v>
      </c>
      <c r="R954" t="n">
        <v>53.79</v>
      </c>
      <c r="S954" t="n">
        <v>28.73</v>
      </c>
      <c r="T954" t="n">
        <v>11756.65</v>
      </c>
      <c r="U954" t="n">
        <v>0.53</v>
      </c>
      <c r="V954" t="n">
        <v>0.86</v>
      </c>
      <c r="W954" t="n">
        <v>0.13</v>
      </c>
      <c r="X954" t="n">
        <v>0.72</v>
      </c>
      <c r="Y954" t="n">
        <v>1</v>
      </c>
      <c r="Z954" t="n">
        <v>10</v>
      </c>
    </row>
    <row r="955">
      <c r="A955" t="n">
        <v>9</v>
      </c>
      <c r="B955" t="n">
        <v>85</v>
      </c>
      <c r="C955" t="inlineStr">
        <is>
          <t xml:space="preserve">CONCLUIDO	</t>
        </is>
      </c>
      <c r="D955" t="n">
        <v>7.91</v>
      </c>
      <c r="E955" t="n">
        <v>12.64</v>
      </c>
      <c r="F955" t="n">
        <v>9.390000000000001</v>
      </c>
      <c r="G955" t="n">
        <v>21.67</v>
      </c>
      <c r="H955" t="n">
        <v>0.34</v>
      </c>
      <c r="I955" t="n">
        <v>26</v>
      </c>
      <c r="J955" t="n">
        <v>171.15</v>
      </c>
      <c r="K955" t="n">
        <v>51.39</v>
      </c>
      <c r="L955" t="n">
        <v>3.25</v>
      </c>
      <c r="M955" t="n">
        <v>24</v>
      </c>
      <c r="N955" t="n">
        <v>31.51</v>
      </c>
      <c r="O955" t="n">
        <v>21342.91</v>
      </c>
      <c r="P955" t="n">
        <v>112.82</v>
      </c>
      <c r="Q955" t="n">
        <v>446.28</v>
      </c>
      <c r="R955" t="n">
        <v>52.82</v>
      </c>
      <c r="S955" t="n">
        <v>28.73</v>
      </c>
      <c r="T955" t="n">
        <v>11282.84</v>
      </c>
      <c r="U955" t="n">
        <v>0.54</v>
      </c>
      <c r="V955" t="n">
        <v>0.87</v>
      </c>
      <c r="W955" t="n">
        <v>0.11</v>
      </c>
      <c r="X955" t="n">
        <v>0.67</v>
      </c>
      <c r="Y955" t="n">
        <v>1</v>
      </c>
      <c r="Z955" t="n">
        <v>10</v>
      </c>
    </row>
    <row r="956">
      <c r="A956" t="n">
        <v>10</v>
      </c>
      <c r="B956" t="n">
        <v>85</v>
      </c>
      <c r="C956" t="inlineStr">
        <is>
          <t xml:space="preserve">CONCLUIDO	</t>
        </is>
      </c>
      <c r="D956" t="n">
        <v>7.8823</v>
      </c>
      <c r="E956" t="n">
        <v>12.69</v>
      </c>
      <c r="F956" t="n">
        <v>9.470000000000001</v>
      </c>
      <c r="G956" t="n">
        <v>22.72</v>
      </c>
      <c r="H956" t="n">
        <v>0.36</v>
      </c>
      <c r="I956" t="n">
        <v>25</v>
      </c>
      <c r="J956" t="n">
        <v>171.52</v>
      </c>
      <c r="K956" t="n">
        <v>51.39</v>
      </c>
      <c r="L956" t="n">
        <v>3.5</v>
      </c>
      <c r="M956" t="n">
        <v>23</v>
      </c>
      <c r="N956" t="n">
        <v>31.63</v>
      </c>
      <c r="O956" t="n">
        <v>21387.92</v>
      </c>
      <c r="P956" t="n">
        <v>113.25</v>
      </c>
      <c r="Q956" t="n">
        <v>446.27</v>
      </c>
      <c r="R956" t="n">
        <v>55.05</v>
      </c>
      <c r="S956" t="n">
        <v>28.73</v>
      </c>
      <c r="T956" t="n">
        <v>12402.52</v>
      </c>
      <c r="U956" t="n">
        <v>0.52</v>
      </c>
      <c r="V956" t="n">
        <v>0.86</v>
      </c>
      <c r="W956" t="n">
        <v>0.12</v>
      </c>
      <c r="X956" t="n">
        <v>0.75</v>
      </c>
      <c r="Y956" t="n">
        <v>1</v>
      </c>
      <c r="Z956" t="n">
        <v>10</v>
      </c>
    </row>
    <row r="957">
      <c r="A957" t="n">
        <v>11</v>
      </c>
      <c r="B957" t="n">
        <v>85</v>
      </c>
      <c r="C957" t="inlineStr">
        <is>
          <t xml:space="preserve">CONCLUIDO	</t>
        </is>
      </c>
      <c r="D957" t="n">
        <v>7.9808</v>
      </c>
      <c r="E957" t="n">
        <v>12.53</v>
      </c>
      <c r="F957" t="n">
        <v>9.380000000000001</v>
      </c>
      <c r="G957" t="n">
        <v>24.46</v>
      </c>
      <c r="H957" t="n">
        <v>0.39</v>
      </c>
      <c r="I957" t="n">
        <v>23</v>
      </c>
      <c r="J957" t="n">
        <v>171.88</v>
      </c>
      <c r="K957" t="n">
        <v>51.39</v>
      </c>
      <c r="L957" t="n">
        <v>3.75</v>
      </c>
      <c r="M957" t="n">
        <v>21</v>
      </c>
      <c r="N957" t="n">
        <v>31.74</v>
      </c>
      <c r="O957" t="n">
        <v>21432.96</v>
      </c>
      <c r="P957" t="n">
        <v>111.82</v>
      </c>
      <c r="Q957" t="n">
        <v>446.27</v>
      </c>
      <c r="R957" t="n">
        <v>52.18</v>
      </c>
      <c r="S957" t="n">
        <v>28.73</v>
      </c>
      <c r="T957" t="n">
        <v>10980.84</v>
      </c>
      <c r="U957" t="n">
        <v>0.55</v>
      </c>
      <c r="V957" t="n">
        <v>0.87</v>
      </c>
      <c r="W957" t="n">
        <v>0.12</v>
      </c>
      <c r="X957" t="n">
        <v>0.66</v>
      </c>
      <c r="Y957" t="n">
        <v>1</v>
      </c>
      <c r="Z957" t="n">
        <v>10</v>
      </c>
    </row>
    <row r="958">
      <c r="A958" t="n">
        <v>12</v>
      </c>
      <c r="B958" t="n">
        <v>85</v>
      </c>
      <c r="C958" t="inlineStr">
        <is>
          <t xml:space="preserve">CONCLUIDO	</t>
        </is>
      </c>
      <c r="D958" t="n">
        <v>8.0808</v>
      </c>
      <c r="E958" t="n">
        <v>12.38</v>
      </c>
      <c r="F958" t="n">
        <v>9.289999999999999</v>
      </c>
      <c r="G958" t="n">
        <v>26.55</v>
      </c>
      <c r="H958" t="n">
        <v>0.41</v>
      </c>
      <c r="I958" t="n">
        <v>21</v>
      </c>
      <c r="J958" t="n">
        <v>172.25</v>
      </c>
      <c r="K958" t="n">
        <v>51.39</v>
      </c>
      <c r="L958" t="n">
        <v>4</v>
      </c>
      <c r="M958" t="n">
        <v>19</v>
      </c>
      <c r="N958" t="n">
        <v>31.86</v>
      </c>
      <c r="O958" t="n">
        <v>21478.05</v>
      </c>
      <c r="P958" t="n">
        <v>110.2</v>
      </c>
      <c r="Q958" t="n">
        <v>446.27</v>
      </c>
      <c r="R958" t="n">
        <v>49.27</v>
      </c>
      <c r="S958" t="n">
        <v>28.73</v>
      </c>
      <c r="T958" t="n">
        <v>9535.209999999999</v>
      </c>
      <c r="U958" t="n">
        <v>0.58</v>
      </c>
      <c r="V958" t="n">
        <v>0.88</v>
      </c>
      <c r="W958" t="n">
        <v>0.11</v>
      </c>
      <c r="X958" t="n">
        <v>0.57</v>
      </c>
      <c r="Y958" t="n">
        <v>1</v>
      </c>
      <c r="Z958" t="n">
        <v>10</v>
      </c>
    </row>
    <row r="959">
      <c r="A959" t="n">
        <v>13</v>
      </c>
      <c r="B959" t="n">
        <v>85</v>
      </c>
      <c r="C959" t="inlineStr">
        <is>
          <t xml:space="preserve">CONCLUIDO	</t>
        </is>
      </c>
      <c r="D959" t="n">
        <v>8.1149</v>
      </c>
      <c r="E959" t="n">
        <v>12.32</v>
      </c>
      <c r="F959" t="n">
        <v>9.27</v>
      </c>
      <c r="G959" t="n">
        <v>27.82</v>
      </c>
      <c r="H959" t="n">
        <v>0.44</v>
      </c>
      <c r="I959" t="n">
        <v>20</v>
      </c>
      <c r="J959" t="n">
        <v>172.61</v>
      </c>
      <c r="K959" t="n">
        <v>51.39</v>
      </c>
      <c r="L959" t="n">
        <v>4.25</v>
      </c>
      <c r="M959" t="n">
        <v>18</v>
      </c>
      <c r="N959" t="n">
        <v>31.97</v>
      </c>
      <c r="O959" t="n">
        <v>21523.17</v>
      </c>
      <c r="P959" t="n">
        <v>109.66</v>
      </c>
      <c r="Q959" t="n">
        <v>446.32</v>
      </c>
      <c r="R959" t="n">
        <v>48.65</v>
      </c>
      <c r="S959" t="n">
        <v>28.73</v>
      </c>
      <c r="T959" t="n">
        <v>9229.389999999999</v>
      </c>
      <c r="U959" t="n">
        <v>0.59</v>
      </c>
      <c r="V959" t="n">
        <v>0.88</v>
      </c>
      <c r="W959" t="n">
        <v>0.11</v>
      </c>
      <c r="X959" t="n">
        <v>0.55</v>
      </c>
      <c r="Y959" t="n">
        <v>1</v>
      </c>
      <c r="Z959" t="n">
        <v>10</v>
      </c>
    </row>
    <row r="960">
      <c r="A960" t="n">
        <v>14</v>
      </c>
      <c r="B960" t="n">
        <v>85</v>
      </c>
      <c r="C960" t="inlineStr">
        <is>
          <t xml:space="preserve">CONCLUIDO	</t>
        </is>
      </c>
      <c r="D960" t="n">
        <v>8.1594</v>
      </c>
      <c r="E960" t="n">
        <v>12.26</v>
      </c>
      <c r="F960" t="n">
        <v>9.24</v>
      </c>
      <c r="G960" t="n">
        <v>29.18</v>
      </c>
      <c r="H960" t="n">
        <v>0.46</v>
      </c>
      <c r="I960" t="n">
        <v>19</v>
      </c>
      <c r="J960" t="n">
        <v>172.98</v>
      </c>
      <c r="K960" t="n">
        <v>51.39</v>
      </c>
      <c r="L960" t="n">
        <v>4.5</v>
      </c>
      <c r="M960" t="n">
        <v>17</v>
      </c>
      <c r="N960" t="n">
        <v>32.09</v>
      </c>
      <c r="O960" t="n">
        <v>21568.34</v>
      </c>
      <c r="P960" t="n">
        <v>108.39</v>
      </c>
      <c r="Q960" t="n">
        <v>446.28</v>
      </c>
      <c r="R960" t="n">
        <v>47.55</v>
      </c>
      <c r="S960" t="n">
        <v>28.73</v>
      </c>
      <c r="T960" t="n">
        <v>8687.469999999999</v>
      </c>
      <c r="U960" t="n">
        <v>0.6</v>
      </c>
      <c r="V960" t="n">
        <v>0.88</v>
      </c>
      <c r="W960" t="n">
        <v>0.11</v>
      </c>
      <c r="X960" t="n">
        <v>0.52</v>
      </c>
      <c r="Y960" t="n">
        <v>1</v>
      </c>
      <c r="Z960" t="n">
        <v>10</v>
      </c>
    </row>
    <row r="961">
      <c r="A961" t="n">
        <v>15</v>
      </c>
      <c r="B961" t="n">
        <v>85</v>
      </c>
      <c r="C961" t="inlineStr">
        <is>
          <t xml:space="preserve">CONCLUIDO	</t>
        </is>
      </c>
      <c r="D961" t="n">
        <v>8.201599999999999</v>
      </c>
      <c r="E961" t="n">
        <v>12.19</v>
      </c>
      <c r="F961" t="n">
        <v>9.210000000000001</v>
      </c>
      <c r="G961" t="n">
        <v>30.7</v>
      </c>
      <c r="H961" t="n">
        <v>0.49</v>
      </c>
      <c r="I961" t="n">
        <v>18</v>
      </c>
      <c r="J961" t="n">
        <v>173.35</v>
      </c>
      <c r="K961" t="n">
        <v>51.39</v>
      </c>
      <c r="L961" t="n">
        <v>4.75</v>
      </c>
      <c r="M961" t="n">
        <v>16</v>
      </c>
      <c r="N961" t="n">
        <v>32.2</v>
      </c>
      <c r="O961" t="n">
        <v>21613.54</v>
      </c>
      <c r="P961" t="n">
        <v>107.74</v>
      </c>
      <c r="Q961" t="n">
        <v>446.27</v>
      </c>
      <c r="R961" t="n">
        <v>46.59</v>
      </c>
      <c r="S961" t="n">
        <v>28.73</v>
      </c>
      <c r="T961" t="n">
        <v>8209.889999999999</v>
      </c>
      <c r="U961" t="n">
        <v>0.62</v>
      </c>
      <c r="V961" t="n">
        <v>0.88</v>
      </c>
      <c r="W961" t="n">
        <v>0.11</v>
      </c>
      <c r="X961" t="n">
        <v>0.49</v>
      </c>
      <c r="Y961" t="n">
        <v>1</v>
      </c>
      <c r="Z961" t="n">
        <v>10</v>
      </c>
    </row>
    <row r="962">
      <c r="A962" t="n">
        <v>16</v>
      </c>
      <c r="B962" t="n">
        <v>85</v>
      </c>
      <c r="C962" t="inlineStr">
        <is>
          <t xml:space="preserve">CONCLUIDO	</t>
        </is>
      </c>
      <c r="D962" t="n">
        <v>8.249499999999999</v>
      </c>
      <c r="E962" t="n">
        <v>12.12</v>
      </c>
      <c r="F962" t="n">
        <v>9.17</v>
      </c>
      <c r="G962" t="n">
        <v>32.38</v>
      </c>
      <c r="H962" t="n">
        <v>0.51</v>
      </c>
      <c r="I962" t="n">
        <v>17</v>
      </c>
      <c r="J962" t="n">
        <v>173.71</v>
      </c>
      <c r="K962" t="n">
        <v>51.39</v>
      </c>
      <c r="L962" t="n">
        <v>5</v>
      </c>
      <c r="M962" t="n">
        <v>15</v>
      </c>
      <c r="N962" t="n">
        <v>32.32</v>
      </c>
      <c r="O962" t="n">
        <v>21658.78</v>
      </c>
      <c r="P962" t="n">
        <v>106.5</v>
      </c>
      <c r="Q962" t="n">
        <v>446.29</v>
      </c>
      <c r="R962" t="n">
        <v>45.39</v>
      </c>
      <c r="S962" t="n">
        <v>28.73</v>
      </c>
      <c r="T962" t="n">
        <v>7617.02</v>
      </c>
      <c r="U962" t="n">
        <v>0.63</v>
      </c>
      <c r="V962" t="n">
        <v>0.89</v>
      </c>
      <c r="W962" t="n">
        <v>0.11</v>
      </c>
      <c r="X962" t="n">
        <v>0.45</v>
      </c>
      <c r="Y962" t="n">
        <v>1</v>
      </c>
      <c r="Z962" t="n">
        <v>10</v>
      </c>
    </row>
    <row r="963">
      <c r="A963" t="n">
        <v>17</v>
      </c>
      <c r="B963" t="n">
        <v>85</v>
      </c>
      <c r="C963" t="inlineStr">
        <is>
          <t xml:space="preserve">CONCLUIDO	</t>
        </is>
      </c>
      <c r="D963" t="n">
        <v>8.2911</v>
      </c>
      <c r="E963" t="n">
        <v>12.06</v>
      </c>
      <c r="F963" t="n">
        <v>9.15</v>
      </c>
      <c r="G963" t="n">
        <v>34.3</v>
      </c>
      <c r="H963" t="n">
        <v>0.53</v>
      </c>
      <c r="I963" t="n">
        <v>16</v>
      </c>
      <c r="J963" t="n">
        <v>174.08</v>
      </c>
      <c r="K963" t="n">
        <v>51.39</v>
      </c>
      <c r="L963" t="n">
        <v>5.25</v>
      </c>
      <c r="M963" t="n">
        <v>14</v>
      </c>
      <c r="N963" t="n">
        <v>32.44</v>
      </c>
      <c r="O963" t="n">
        <v>21704.07</v>
      </c>
      <c r="P963" t="n">
        <v>105.91</v>
      </c>
      <c r="Q963" t="n">
        <v>446.27</v>
      </c>
      <c r="R963" t="n">
        <v>44.46</v>
      </c>
      <c r="S963" t="n">
        <v>28.73</v>
      </c>
      <c r="T963" t="n">
        <v>7154.37</v>
      </c>
      <c r="U963" t="n">
        <v>0.65</v>
      </c>
      <c r="V963" t="n">
        <v>0.89</v>
      </c>
      <c r="W963" t="n">
        <v>0.11</v>
      </c>
      <c r="X963" t="n">
        <v>0.43</v>
      </c>
      <c r="Y963" t="n">
        <v>1</v>
      </c>
      <c r="Z963" t="n">
        <v>10</v>
      </c>
    </row>
    <row r="964">
      <c r="A964" t="n">
        <v>18</v>
      </c>
      <c r="B964" t="n">
        <v>85</v>
      </c>
      <c r="C964" t="inlineStr">
        <is>
          <t xml:space="preserve">CONCLUIDO	</t>
        </is>
      </c>
      <c r="D964" t="n">
        <v>8.344099999999999</v>
      </c>
      <c r="E964" t="n">
        <v>11.98</v>
      </c>
      <c r="F964" t="n">
        <v>9.1</v>
      </c>
      <c r="G964" t="n">
        <v>36.41</v>
      </c>
      <c r="H964" t="n">
        <v>0.5600000000000001</v>
      </c>
      <c r="I964" t="n">
        <v>15</v>
      </c>
      <c r="J964" t="n">
        <v>174.45</v>
      </c>
      <c r="K964" t="n">
        <v>51.39</v>
      </c>
      <c r="L964" t="n">
        <v>5.5</v>
      </c>
      <c r="M964" t="n">
        <v>13</v>
      </c>
      <c r="N964" t="n">
        <v>32.56</v>
      </c>
      <c r="O964" t="n">
        <v>21749.39</v>
      </c>
      <c r="P964" t="n">
        <v>104.75</v>
      </c>
      <c r="Q964" t="n">
        <v>446.3</v>
      </c>
      <c r="R964" t="n">
        <v>43.05</v>
      </c>
      <c r="S964" t="n">
        <v>28.73</v>
      </c>
      <c r="T964" t="n">
        <v>6457.19</v>
      </c>
      <c r="U964" t="n">
        <v>0.67</v>
      </c>
      <c r="V964" t="n">
        <v>0.89</v>
      </c>
      <c r="W964" t="n">
        <v>0.1</v>
      </c>
      <c r="X964" t="n">
        <v>0.38</v>
      </c>
      <c r="Y964" t="n">
        <v>1</v>
      </c>
      <c r="Z964" t="n">
        <v>10</v>
      </c>
    </row>
    <row r="965">
      <c r="A965" t="n">
        <v>19</v>
      </c>
      <c r="B965" t="n">
        <v>85</v>
      </c>
      <c r="C965" t="inlineStr">
        <is>
          <t xml:space="preserve">CONCLUIDO	</t>
        </is>
      </c>
      <c r="D965" t="n">
        <v>8.423999999999999</v>
      </c>
      <c r="E965" t="n">
        <v>11.87</v>
      </c>
      <c r="F965" t="n">
        <v>9.02</v>
      </c>
      <c r="G965" t="n">
        <v>38.67</v>
      </c>
      <c r="H965" t="n">
        <v>0.58</v>
      </c>
      <c r="I965" t="n">
        <v>14</v>
      </c>
      <c r="J965" t="n">
        <v>174.82</v>
      </c>
      <c r="K965" t="n">
        <v>51.39</v>
      </c>
      <c r="L965" t="n">
        <v>5.75</v>
      </c>
      <c r="M965" t="n">
        <v>12</v>
      </c>
      <c r="N965" t="n">
        <v>32.67</v>
      </c>
      <c r="O965" t="n">
        <v>21794.75</v>
      </c>
      <c r="P965" t="n">
        <v>103.4</v>
      </c>
      <c r="Q965" t="n">
        <v>446.27</v>
      </c>
      <c r="R965" t="n">
        <v>40.31</v>
      </c>
      <c r="S965" t="n">
        <v>28.73</v>
      </c>
      <c r="T965" t="n">
        <v>5091.6</v>
      </c>
      <c r="U965" t="n">
        <v>0.71</v>
      </c>
      <c r="V965" t="n">
        <v>0.9</v>
      </c>
      <c r="W965" t="n">
        <v>0.1</v>
      </c>
      <c r="X965" t="n">
        <v>0.3</v>
      </c>
      <c r="Y965" t="n">
        <v>1</v>
      </c>
      <c r="Z965" t="n">
        <v>10</v>
      </c>
    </row>
    <row r="966">
      <c r="A966" t="n">
        <v>20</v>
      </c>
      <c r="B966" t="n">
        <v>85</v>
      </c>
      <c r="C966" t="inlineStr">
        <is>
          <t xml:space="preserve">CONCLUIDO	</t>
        </is>
      </c>
      <c r="D966" t="n">
        <v>8.363</v>
      </c>
      <c r="E966" t="n">
        <v>11.96</v>
      </c>
      <c r="F966" t="n">
        <v>9.109999999999999</v>
      </c>
      <c r="G966" t="n">
        <v>39.05</v>
      </c>
      <c r="H966" t="n">
        <v>0.61</v>
      </c>
      <c r="I966" t="n">
        <v>14</v>
      </c>
      <c r="J966" t="n">
        <v>175.18</v>
      </c>
      <c r="K966" t="n">
        <v>51.39</v>
      </c>
      <c r="L966" t="n">
        <v>6</v>
      </c>
      <c r="M966" t="n">
        <v>12</v>
      </c>
      <c r="N966" t="n">
        <v>32.79</v>
      </c>
      <c r="O966" t="n">
        <v>21840.16</v>
      </c>
      <c r="P966" t="n">
        <v>103.74</v>
      </c>
      <c r="Q966" t="n">
        <v>446.29</v>
      </c>
      <c r="R966" t="n">
        <v>43.67</v>
      </c>
      <c r="S966" t="n">
        <v>28.73</v>
      </c>
      <c r="T966" t="n">
        <v>6770.77</v>
      </c>
      <c r="U966" t="n">
        <v>0.66</v>
      </c>
      <c r="V966" t="n">
        <v>0.89</v>
      </c>
      <c r="W966" t="n">
        <v>0.1</v>
      </c>
      <c r="X966" t="n">
        <v>0.39</v>
      </c>
      <c r="Y966" t="n">
        <v>1</v>
      </c>
      <c r="Z966" t="n">
        <v>10</v>
      </c>
    </row>
    <row r="967">
      <c r="A967" t="n">
        <v>21</v>
      </c>
      <c r="B967" t="n">
        <v>85</v>
      </c>
      <c r="C967" t="inlineStr">
        <is>
          <t xml:space="preserve">CONCLUIDO	</t>
        </is>
      </c>
      <c r="D967" t="n">
        <v>8.411199999999999</v>
      </c>
      <c r="E967" t="n">
        <v>11.89</v>
      </c>
      <c r="F967" t="n">
        <v>9.08</v>
      </c>
      <c r="G967" t="n">
        <v>41.89</v>
      </c>
      <c r="H967" t="n">
        <v>0.63</v>
      </c>
      <c r="I967" t="n">
        <v>13</v>
      </c>
      <c r="J967" t="n">
        <v>175.55</v>
      </c>
      <c r="K967" t="n">
        <v>51.39</v>
      </c>
      <c r="L967" t="n">
        <v>6.25</v>
      </c>
      <c r="M967" t="n">
        <v>11</v>
      </c>
      <c r="N967" t="n">
        <v>32.91</v>
      </c>
      <c r="O967" t="n">
        <v>21885.6</v>
      </c>
      <c r="P967" t="n">
        <v>102.68</v>
      </c>
      <c r="Q967" t="n">
        <v>446.29</v>
      </c>
      <c r="R967" t="n">
        <v>42.38</v>
      </c>
      <c r="S967" t="n">
        <v>28.73</v>
      </c>
      <c r="T967" t="n">
        <v>6129.34</v>
      </c>
      <c r="U967" t="n">
        <v>0.68</v>
      </c>
      <c r="V967" t="n">
        <v>0.9</v>
      </c>
      <c r="W967" t="n">
        <v>0.1</v>
      </c>
      <c r="X967" t="n">
        <v>0.36</v>
      </c>
      <c r="Y967" t="n">
        <v>1</v>
      </c>
      <c r="Z967" t="n">
        <v>10</v>
      </c>
    </row>
    <row r="968">
      <c r="A968" t="n">
        <v>22</v>
      </c>
      <c r="B968" t="n">
        <v>85</v>
      </c>
      <c r="C968" t="inlineStr">
        <is>
          <t xml:space="preserve">CONCLUIDO	</t>
        </is>
      </c>
      <c r="D968" t="n">
        <v>8.4087</v>
      </c>
      <c r="E968" t="n">
        <v>11.89</v>
      </c>
      <c r="F968" t="n">
        <v>9.08</v>
      </c>
      <c r="G968" t="n">
        <v>41.91</v>
      </c>
      <c r="H968" t="n">
        <v>0.66</v>
      </c>
      <c r="I968" t="n">
        <v>13</v>
      </c>
      <c r="J968" t="n">
        <v>175.92</v>
      </c>
      <c r="K968" t="n">
        <v>51.39</v>
      </c>
      <c r="L968" t="n">
        <v>6.5</v>
      </c>
      <c r="M968" t="n">
        <v>11</v>
      </c>
      <c r="N968" t="n">
        <v>33.03</v>
      </c>
      <c r="O968" t="n">
        <v>21931.08</v>
      </c>
      <c r="P968" t="n">
        <v>102.59</v>
      </c>
      <c r="Q968" t="n">
        <v>446.29</v>
      </c>
      <c r="R968" t="n">
        <v>42.44</v>
      </c>
      <c r="S968" t="n">
        <v>28.73</v>
      </c>
      <c r="T968" t="n">
        <v>6158.14</v>
      </c>
      <c r="U968" t="n">
        <v>0.68</v>
      </c>
      <c r="V968" t="n">
        <v>0.9</v>
      </c>
      <c r="W968" t="n">
        <v>0.1</v>
      </c>
      <c r="X968" t="n">
        <v>0.36</v>
      </c>
      <c r="Y968" t="n">
        <v>1</v>
      </c>
      <c r="Z968" t="n">
        <v>10</v>
      </c>
    </row>
    <row r="969">
      <c r="A969" t="n">
        <v>23</v>
      </c>
      <c r="B969" t="n">
        <v>85</v>
      </c>
      <c r="C969" t="inlineStr">
        <is>
          <t xml:space="preserve">CONCLUIDO	</t>
        </is>
      </c>
      <c r="D969" t="n">
        <v>8.464399999999999</v>
      </c>
      <c r="E969" t="n">
        <v>11.81</v>
      </c>
      <c r="F969" t="n">
        <v>9.039999999999999</v>
      </c>
      <c r="G969" t="n">
        <v>45.17</v>
      </c>
      <c r="H969" t="n">
        <v>0.68</v>
      </c>
      <c r="I969" t="n">
        <v>12</v>
      </c>
      <c r="J969" t="n">
        <v>176.29</v>
      </c>
      <c r="K969" t="n">
        <v>51.39</v>
      </c>
      <c r="L969" t="n">
        <v>6.75</v>
      </c>
      <c r="M969" t="n">
        <v>10</v>
      </c>
      <c r="N969" t="n">
        <v>33.15</v>
      </c>
      <c r="O969" t="n">
        <v>21976.61</v>
      </c>
      <c r="P969" t="n">
        <v>101.26</v>
      </c>
      <c r="Q969" t="n">
        <v>446.27</v>
      </c>
      <c r="R969" t="n">
        <v>41</v>
      </c>
      <c r="S969" t="n">
        <v>28.73</v>
      </c>
      <c r="T969" t="n">
        <v>5445.31</v>
      </c>
      <c r="U969" t="n">
        <v>0.7</v>
      </c>
      <c r="V969" t="n">
        <v>0.9</v>
      </c>
      <c r="W969" t="n">
        <v>0.1</v>
      </c>
      <c r="X969" t="n">
        <v>0.31</v>
      </c>
      <c r="Y969" t="n">
        <v>1</v>
      </c>
      <c r="Z969" t="n">
        <v>10</v>
      </c>
    </row>
    <row r="970">
      <c r="A970" t="n">
        <v>24</v>
      </c>
      <c r="B970" t="n">
        <v>85</v>
      </c>
      <c r="C970" t="inlineStr">
        <is>
          <t xml:space="preserve">CONCLUIDO	</t>
        </is>
      </c>
      <c r="D970" t="n">
        <v>8.4567</v>
      </c>
      <c r="E970" t="n">
        <v>11.82</v>
      </c>
      <c r="F970" t="n">
        <v>9.050000000000001</v>
      </c>
      <c r="G970" t="n">
        <v>45.23</v>
      </c>
      <c r="H970" t="n">
        <v>0.7</v>
      </c>
      <c r="I970" t="n">
        <v>12</v>
      </c>
      <c r="J970" t="n">
        <v>176.66</v>
      </c>
      <c r="K970" t="n">
        <v>51.39</v>
      </c>
      <c r="L970" t="n">
        <v>7</v>
      </c>
      <c r="M970" t="n">
        <v>10</v>
      </c>
      <c r="N970" t="n">
        <v>33.27</v>
      </c>
      <c r="O970" t="n">
        <v>22022.17</v>
      </c>
      <c r="P970" t="n">
        <v>101.03</v>
      </c>
      <c r="Q970" t="n">
        <v>446.27</v>
      </c>
      <c r="R970" t="n">
        <v>41.28</v>
      </c>
      <c r="S970" t="n">
        <v>28.73</v>
      </c>
      <c r="T970" t="n">
        <v>5583.86</v>
      </c>
      <c r="U970" t="n">
        <v>0.7</v>
      </c>
      <c r="V970" t="n">
        <v>0.9</v>
      </c>
      <c r="W970" t="n">
        <v>0.1</v>
      </c>
      <c r="X970" t="n">
        <v>0.33</v>
      </c>
      <c r="Y970" t="n">
        <v>1</v>
      </c>
      <c r="Z970" t="n">
        <v>10</v>
      </c>
    </row>
    <row r="971">
      <c r="A971" t="n">
        <v>25</v>
      </c>
      <c r="B971" t="n">
        <v>85</v>
      </c>
      <c r="C971" t="inlineStr">
        <is>
          <t xml:space="preserve">CONCLUIDO	</t>
        </is>
      </c>
      <c r="D971" t="n">
        <v>8.5153</v>
      </c>
      <c r="E971" t="n">
        <v>11.74</v>
      </c>
      <c r="F971" t="n">
        <v>9</v>
      </c>
      <c r="G971" t="n">
        <v>49.08</v>
      </c>
      <c r="H971" t="n">
        <v>0.73</v>
      </c>
      <c r="I971" t="n">
        <v>11</v>
      </c>
      <c r="J971" t="n">
        <v>177.03</v>
      </c>
      <c r="K971" t="n">
        <v>51.39</v>
      </c>
      <c r="L971" t="n">
        <v>7.25</v>
      </c>
      <c r="M971" t="n">
        <v>9</v>
      </c>
      <c r="N971" t="n">
        <v>33.39</v>
      </c>
      <c r="O971" t="n">
        <v>22067.77</v>
      </c>
      <c r="P971" t="n">
        <v>99.48999999999999</v>
      </c>
      <c r="Q971" t="n">
        <v>446.28</v>
      </c>
      <c r="R971" t="n">
        <v>39.69</v>
      </c>
      <c r="S971" t="n">
        <v>28.73</v>
      </c>
      <c r="T971" t="n">
        <v>4793.69</v>
      </c>
      <c r="U971" t="n">
        <v>0.72</v>
      </c>
      <c r="V971" t="n">
        <v>0.91</v>
      </c>
      <c r="W971" t="n">
        <v>0.1</v>
      </c>
      <c r="X971" t="n">
        <v>0.28</v>
      </c>
      <c r="Y971" t="n">
        <v>1</v>
      </c>
      <c r="Z971" t="n">
        <v>10</v>
      </c>
    </row>
    <row r="972">
      <c r="A972" t="n">
        <v>26</v>
      </c>
      <c r="B972" t="n">
        <v>85</v>
      </c>
      <c r="C972" t="inlineStr">
        <is>
          <t xml:space="preserve">CONCLUIDO	</t>
        </is>
      </c>
      <c r="D972" t="n">
        <v>8.5137</v>
      </c>
      <c r="E972" t="n">
        <v>11.75</v>
      </c>
      <c r="F972" t="n">
        <v>9</v>
      </c>
      <c r="G972" t="n">
        <v>49.09</v>
      </c>
      <c r="H972" t="n">
        <v>0.75</v>
      </c>
      <c r="I972" t="n">
        <v>11</v>
      </c>
      <c r="J972" t="n">
        <v>177.4</v>
      </c>
      <c r="K972" t="n">
        <v>51.39</v>
      </c>
      <c r="L972" t="n">
        <v>7.5</v>
      </c>
      <c r="M972" t="n">
        <v>9</v>
      </c>
      <c r="N972" t="n">
        <v>33.51</v>
      </c>
      <c r="O972" t="n">
        <v>22113.42</v>
      </c>
      <c r="P972" t="n">
        <v>98.86</v>
      </c>
      <c r="Q972" t="n">
        <v>446.3</v>
      </c>
      <c r="R972" t="n">
        <v>39.76</v>
      </c>
      <c r="S972" t="n">
        <v>28.73</v>
      </c>
      <c r="T972" t="n">
        <v>4828.11</v>
      </c>
      <c r="U972" t="n">
        <v>0.72</v>
      </c>
      <c r="V972" t="n">
        <v>0.9</v>
      </c>
      <c r="W972" t="n">
        <v>0.1</v>
      </c>
      <c r="X972" t="n">
        <v>0.28</v>
      </c>
      <c r="Y972" t="n">
        <v>1</v>
      </c>
      <c r="Z972" t="n">
        <v>10</v>
      </c>
    </row>
    <row r="973">
      <c r="A973" t="n">
        <v>27</v>
      </c>
      <c r="B973" t="n">
        <v>85</v>
      </c>
      <c r="C973" t="inlineStr">
        <is>
          <t xml:space="preserve">CONCLUIDO	</t>
        </is>
      </c>
      <c r="D973" t="n">
        <v>8.5139</v>
      </c>
      <c r="E973" t="n">
        <v>11.75</v>
      </c>
      <c r="F973" t="n">
        <v>9</v>
      </c>
      <c r="G973" t="n">
        <v>49.09</v>
      </c>
      <c r="H973" t="n">
        <v>0.77</v>
      </c>
      <c r="I973" t="n">
        <v>11</v>
      </c>
      <c r="J973" t="n">
        <v>177.77</v>
      </c>
      <c r="K973" t="n">
        <v>51.39</v>
      </c>
      <c r="L973" t="n">
        <v>7.75</v>
      </c>
      <c r="M973" t="n">
        <v>9</v>
      </c>
      <c r="N973" t="n">
        <v>33.63</v>
      </c>
      <c r="O973" t="n">
        <v>22159.1</v>
      </c>
      <c r="P973" t="n">
        <v>98.56</v>
      </c>
      <c r="Q973" t="n">
        <v>446.27</v>
      </c>
      <c r="R973" t="n">
        <v>39.73</v>
      </c>
      <c r="S973" t="n">
        <v>28.73</v>
      </c>
      <c r="T973" t="n">
        <v>4815.31</v>
      </c>
      <c r="U973" t="n">
        <v>0.72</v>
      </c>
      <c r="V973" t="n">
        <v>0.9</v>
      </c>
      <c r="W973" t="n">
        <v>0.1</v>
      </c>
      <c r="X973" t="n">
        <v>0.28</v>
      </c>
      <c r="Y973" t="n">
        <v>1</v>
      </c>
      <c r="Z973" t="n">
        <v>10</v>
      </c>
    </row>
    <row r="974">
      <c r="A974" t="n">
        <v>28</v>
      </c>
      <c r="B974" t="n">
        <v>85</v>
      </c>
      <c r="C974" t="inlineStr">
        <is>
          <t xml:space="preserve">CONCLUIDO	</t>
        </is>
      </c>
      <c r="D974" t="n">
        <v>8.5792</v>
      </c>
      <c r="E974" t="n">
        <v>11.66</v>
      </c>
      <c r="F974" t="n">
        <v>8.94</v>
      </c>
      <c r="G974" t="n">
        <v>53.67</v>
      </c>
      <c r="H974" t="n">
        <v>0.8</v>
      </c>
      <c r="I974" t="n">
        <v>10</v>
      </c>
      <c r="J974" t="n">
        <v>178.14</v>
      </c>
      <c r="K974" t="n">
        <v>51.39</v>
      </c>
      <c r="L974" t="n">
        <v>8</v>
      </c>
      <c r="M974" t="n">
        <v>8</v>
      </c>
      <c r="N974" t="n">
        <v>33.75</v>
      </c>
      <c r="O974" t="n">
        <v>22204.83</v>
      </c>
      <c r="P974" t="n">
        <v>97.53</v>
      </c>
      <c r="Q974" t="n">
        <v>446.28</v>
      </c>
      <c r="R974" t="n">
        <v>37.76</v>
      </c>
      <c r="S974" t="n">
        <v>28.73</v>
      </c>
      <c r="T974" t="n">
        <v>3837.22</v>
      </c>
      <c r="U974" t="n">
        <v>0.76</v>
      </c>
      <c r="V974" t="n">
        <v>0.91</v>
      </c>
      <c r="W974" t="n">
        <v>0.1</v>
      </c>
      <c r="X974" t="n">
        <v>0.22</v>
      </c>
      <c r="Y974" t="n">
        <v>1</v>
      </c>
      <c r="Z974" t="n">
        <v>10</v>
      </c>
    </row>
    <row r="975">
      <c r="A975" t="n">
        <v>29</v>
      </c>
      <c r="B975" t="n">
        <v>85</v>
      </c>
      <c r="C975" t="inlineStr">
        <is>
          <t xml:space="preserve">CONCLUIDO	</t>
        </is>
      </c>
      <c r="D975" t="n">
        <v>8.588800000000001</v>
      </c>
      <c r="E975" t="n">
        <v>11.64</v>
      </c>
      <c r="F975" t="n">
        <v>8.93</v>
      </c>
      <c r="G975" t="n">
        <v>53.59</v>
      </c>
      <c r="H975" t="n">
        <v>0.82</v>
      </c>
      <c r="I975" t="n">
        <v>10</v>
      </c>
      <c r="J975" t="n">
        <v>178.51</v>
      </c>
      <c r="K975" t="n">
        <v>51.39</v>
      </c>
      <c r="L975" t="n">
        <v>8.25</v>
      </c>
      <c r="M975" t="n">
        <v>8</v>
      </c>
      <c r="N975" t="n">
        <v>33.87</v>
      </c>
      <c r="O975" t="n">
        <v>22250.6</v>
      </c>
      <c r="P975" t="n">
        <v>96.56</v>
      </c>
      <c r="Q975" t="n">
        <v>446.28</v>
      </c>
      <c r="R975" t="n">
        <v>37.54</v>
      </c>
      <c r="S975" t="n">
        <v>28.73</v>
      </c>
      <c r="T975" t="n">
        <v>3724.11</v>
      </c>
      <c r="U975" t="n">
        <v>0.77</v>
      </c>
      <c r="V975" t="n">
        <v>0.91</v>
      </c>
      <c r="W975" t="n">
        <v>0.09</v>
      </c>
      <c r="X975" t="n">
        <v>0.21</v>
      </c>
      <c r="Y975" t="n">
        <v>1</v>
      </c>
      <c r="Z975" t="n">
        <v>10</v>
      </c>
    </row>
    <row r="976">
      <c r="A976" t="n">
        <v>30</v>
      </c>
      <c r="B976" t="n">
        <v>85</v>
      </c>
      <c r="C976" t="inlineStr">
        <is>
          <t xml:space="preserve">CONCLUIDO	</t>
        </is>
      </c>
      <c r="D976" t="n">
        <v>8.527200000000001</v>
      </c>
      <c r="E976" t="n">
        <v>11.73</v>
      </c>
      <c r="F976" t="n">
        <v>9.02</v>
      </c>
      <c r="G976" t="n">
        <v>54.09</v>
      </c>
      <c r="H976" t="n">
        <v>0.84</v>
      </c>
      <c r="I976" t="n">
        <v>10</v>
      </c>
      <c r="J976" t="n">
        <v>178.88</v>
      </c>
      <c r="K976" t="n">
        <v>51.39</v>
      </c>
      <c r="L976" t="n">
        <v>8.5</v>
      </c>
      <c r="M976" t="n">
        <v>8</v>
      </c>
      <c r="N976" t="n">
        <v>33.99</v>
      </c>
      <c r="O976" t="n">
        <v>22296.41</v>
      </c>
      <c r="P976" t="n">
        <v>96.5</v>
      </c>
      <c r="Q976" t="n">
        <v>446.27</v>
      </c>
      <c r="R976" t="n">
        <v>40.32</v>
      </c>
      <c r="S976" t="n">
        <v>28.73</v>
      </c>
      <c r="T976" t="n">
        <v>5115.47</v>
      </c>
      <c r="U976" t="n">
        <v>0.71</v>
      </c>
      <c r="V976" t="n">
        <v>0.9</v>
      </c>
      <c r="W976" t="n">
        <v>0.1</v>
      </c>
      <c r="X976" t="n">
        <v>0.3</v>
      </c>
      <c r="Y976" t="n">
        <v>1</v>
      </c>
      <c r="Z976" t="n">
        <v>10</v>
      </c>
    </row>
    <row r="977">
      <c r="A977" t="n">
        <v>31</v>
      </c>
      <c r="B977" t="n">
        <v>85</v>
      </c>
      <c r="C977" t="inlineStr">
        <is>
          <t xml:space="preserve">CONCLUIDO	</t>
        </is>
      </c>
      <c r="D977" t="n">
        <v>8.5999</v>
      </c>
      <c r="E977" t="n">
        <v>11.63</v>
      </c>
      <c r="F977" t="n">
        <v>8.949999999999999</v>
      </c>
      <c r="G977" t="n">
        <v>59.67</v>
      </c>
      <c r="H977" t="n">
        <v>0.87</v>
      </c>
      <c r="I977" t="n">
        <v>9</v>
      </c>
      <c r="J977" t="n">
        <v>179.26</v>
      </c>
      <c r="K977" t="n">
        <v>51.39</v>
      </c>
      <c r="L977" t="n">
        <v>8.75</v>
      </c>
      <c r="M977" t="n">
        <v>7</v>
      </c>
      <c r="N977" t="n">
        <v>34.11</v>
      </c>
      <c r="O977" t="n">
        <v>22342.26</v>
      </c>
      <c r="P977" t="n">
        <v>95.19</v>
      </c>
      <c r="Q977" t="n">
        <v>446.27</v>
      </c>
      <c r="R977" t="n">
        <v>38.09</v>
      </c>
      <c r="S977" t="n">
        <v>28.73</v>
      </c>
      <c r="T977" t="n">
        <v>4005.83</v>
      </c>
      <c r="U977" t="n">
        <v>0.75</v>
      </c>
      <c r="V977" t="n">
        <v>0.91</v>
      </c>
      <c r="W977" t="n">
        <v>0.1</v>
      </c>
      <c r="X977" t="n">
        <v>0.23</v>
      </c>
      <c r="Y977" t="n">
        <v>1</v>
      </c>
      <c r="Z977" t="n">
        <v>10</v>
      </c>
    </row>
    <row r="978">
      <c r="A978" t="n">
        <v>32</v>
      </c>
      <c r="B978" t="n">
        <v>85</v>
      </c>
      <c r="C978" t="inlineStr">
        <is>
          <t xml:space="preserve">CONCLUIDO	</t>
        </is>
      </c>
      <c r="D978" t="n">
        <v>8.601900000000001</v>
      </c>
      <c r="E978" t="n">
        <v>11.63</v>
      </c>
      <c r="F978" t="n">
        <v>8.949999999999999</v>
      </c>
      <c r="G978" t="n">
        <v>59.65</v>
      </c>
      <c r="H978" t="n">
        <v>0.89</v>
      </c>
      <c r="I978" t="n">
        <v>9</v>
      </c>
      <c r="J978" t="n">
        <v>179.63</v>
      </c>
      <c r="K978" t="n">
        <v>51.39</v>
      </c>
      <c r="L978" t="n">
        <v>9</v>
      </c>
      <c r="M978" t="n">
        <v>7</v>
      </c>
      <c r="N978" t="n">
        <v>34.24</v>
      </c>
      <c r="O978" t="n">
        <v>22388.15</v>
      </c>
      <c r="P978" t="n">
        <v>95.12</v>
      </c>
      <c r="Q978" t="n">
        <v>446.27</v>
      </c>
      <c r="R978" t="n">
        <v>38.08</v>
      </c>
      <c r="S978" t="n">
        <v>28.73</v>
      </c>
      <c r="T978" t="n">
        <v>4002.42</v>
      </c>
      <c r="U978" t="n">
        <v>0.75</v>
      </c>
      <c r="V978" t="n">
        <v>0.91</v>
      </c>
      <c r="W978" t="n">
        <v>0.09</v>
      </c>
      <c r="X978" t="n">
        <v>0.23</v>
      </c>
      <c r="Y978" t="n">
        <v>1</v>
      </c>
      <c r="Z978" t="n">
        <v>10</v>
      </c>
    </row>
    <row r="979">
      <c r="A979" t="n">
        <v>33</v>
      </c>
      <c r="B979" t="n">
        <v>85</v>
      </c>
      <c r="C979" t="inlineStr">
        <is>
          <t xml:space="preserve">CONCLUIDO	</t>
        </is>
      </c>
      <c r="D979" t="n">
        <v>8.592700000000001</v>
      </c>
      <c r="E979" t="n">
        <v>11.64</v>
      </c>
      <c r="F979" t="n">
        <v>8.960000000000001</v>
      </c>
      <c r="G979" t="n">
        <v>59.74</v>
      </c>
      <c r="H979" t="n">
        <v>0.91</v>
      </c>
      <c r="I979" t="n">
        <v>9</v>
      </c>
      <c r="J979" t="n">
        <v>180</v>
      </c>
      <c r="K979" t="n">
        <v>51.39</v>
      </c>
      <c r="L979" t="n">
        <v>9.25</v>
      </c>
      <c r="M979" t="n">
        <v>7</v>
      </c>
      <c r="N979" t="n">
        <v>34.36</v>
      </c>
      <c r="O979" t="n">
        <v>22434.08</v>
      </c>
      <c r="P979" t="n">
        <v>94.45</v>
      </c>
      <c r="Q979" t="n">
        <v>446.27</v>
      </c>
      <c r="R979" t="n">
        <v>38.5</v>
      </c>
      <c r="S979" t="n">
        <v>28.73</v>
      </c>
      <c r="T979" t="n">
        <v>4210.56</v>
      </c>
      <c r="U979" t="n">
        <v>0.75</v>
      </c>
      <c r="V979" t="n">
        <v>0.91</v>
      </c>
      <c r="W979" t="n">
        <v>0.1</v>
      </c>
      <c r="X979" t="n">
        <v>0.24</v>
      </c>
      <c r="Y979" t="n">
        <v>1</v>
      </c>
      <c r="Z979" t="n">
        <v>10</v>
      </c>
    </row>
    <row r="980">
      <c r="A980" t="n">
        <v>34</v>
      </c>
      <c r="B980" t="n">
        <v>85</v>
      </c>
      <c r="C980" t="inlineStr">
        <is>
          <t xml:space="preserve">CONCLUIDO	</t>
        </is>
      </c>
      <c r="D980" t="n">
        <v>8.594799999999999</v>
      </c>
      <c r="E980" t="n">
        <v>11.64</v>
      </c>
      <c r="F980" t="n">
        <v>8.960000000000001</v>
      </c>
      <c r="G980" t="n">
        <v>59.72</v>
      </c>
      <c r="H980" t="n">
        <v>0.93</v>
      </c>
      <c r="I980" t="n">
        <v>9</v>
      </c>
      <c r="J980" t="n">
        <v>180.37</v>
      </c>
      <c r="K980" t="n">
        <v>51.39</v>
      </c>
      <c r="L980" t="n">
        <v>9.5</v>
      </c>
      <c r="M980" t="n">
        <v>7</v>
      </c>
      <c r="N980" t="n">
        <v>34.48</v>
      </c>
      <c r="O980" t="n">
        <v>22480.05</v>
      </c>
      <c r="P980" t="n">
        <v>93.45</v>
      </c>
      <c r="Q980" t="n">
        <v>446.27</v>
      </c>
      <c r="R980" t="n">
        <v>38.37</v>
      </c>
      <c r="S980" t="n">
        <v>28.73</v>
      </c>
      <c r="T980" t="n">
        <v>4146.72</v>
      </c>
      <c r="U980" t="n">
        <v>0.75</v>
      </c>
      <c r="V980" t="n">
        <v>0.91</v>
      </c>
      <c r="W980" t="n">
        <v>0.1</v>
      </c>
      <c r="X980" t="n">
        <v>0.24</v>
      </c>
      <c r="Y980" t="n">
        <v>1</v>
      </c>
      <c r="Z980" t="n">
        <v>10</v>
      </c>
    </row>
    <row r="981">
      <c r="A981" t="n">
        <v>35</v>
      </c>
      <c r="B981" t="n">
        <v>85</v>
      </c>
      <c r="C981" t="inlineStr">
        <is>
          <t xml:space="preserve">CONCLUIDO	</t>
        </is>
      </c>
      <c r="D981" t="n">
        <v>8.646599999999999</v>
      </c>
      <c r="E981" t="n">
        <v>11.57</v>
      </c>
      <c r="F981" t="n">
        <v>8.92</v>
      </c>
      <c r="G981" t="n">
        <v>66.91</v>
      </c>
      <c r="H981" t="n">
        <v>0.96</v>
      </c>
      <c r="I981" t="n">
        <v>8</v>
      </c>
      <c r="J981" t="n">
        <v>180.75</v>
      </c>
      <c r="K981" t="n">
        <v>51.39</v>
      </c>
      <c r="L981" t="n">
        <v>9.75</v>
      </c>
      <c r="M981" t="n">
        <v>6</v>
      </c>
      <c r="N981" t="n">
        <v>34.6</v>
      </c>
      <c r="O981" t="n">
        <v>22526.07</v>
      </c>
      <c r="P981" t="n">
        <v>92.45999999999999</v>
      </c>
      <c r="Q981" t="n">
        <v>446.27</v>
      </c>
      <c r="R981" t="n">
        <v>37.16</v>
      </c>
      <c r="S981" t="n">
        <v>28.73</v>
      </c>
      <c r="T981" t="n">
        <v>3546.96</v>
      </c>
      <c r="U981" t="n">
        <v>0.77</v>
      </c>
      <c r="V981" t="n">
        <v>0.91</v>
      </c>
      <c r="W981" t="n">
        <v>0.09</v>
      </c>
      <c r="X981" t="n">
        <v>0.2</v>
      </c>
      <c r="Y981" t="n">
        <v>1</v>
      </c>
      <c r="Z981" t="n">
        <v>10</v>
      </c>
    </row>
    <row r="982">
      <c r="A982" t="n">
        <v>36</v>
      </c>
      <c r="B982" t="n">
        <v>85</v>
      </c>
      <c r="C982" t="inlineStr">
        <is>
          <t xml:space="preserve">CONCLUIDO	</t>
        </is>
      </c>
      <c r="D982" t="n">
        <v>8.6632</v>
      </c>
      <c r="E982" t="n">
        <v>11.54</v>
      </c>
      <c r="F982" t="n">
        <v>8.9</v>
      </c>
      <c r="G982" t="n">
        <v>66.75</v>
      </c>
      <c r="H982" t="n">
        <v>0.98</v>
      </c>
      <c r="I982" t="n">
        <v>8</v>
      </c>
      <c r="J982" t="n">
        <v>181.12</v>
      </c>
      <c r="K982" t="n">
        <v>51.39</v>
      </c>
      <c r="L982" t="n">
        <v>10</v>
      </c>
      <c r="M982" t="n">
        <v>6</v>
      </c>
      <c r="N982" t="n">
        <v>34.73</v>
      </c>
      <c r="O982" t="n">
        <v>22572.13</v>
      </c>
      <c r="P982" t="n">
        <v>91.7</v>
      </c>
      <c r="Q982" t="n">
        <v>446.27</v>
      </c>
      <c r="R982" t="n">
        <v>36.33</v>
      </c>
      <c r="S982" t="n">
        <v>28.73</v>
      </c>
      <c r="T982" t="n">
        <v>3130.85</v>
      </c>
      <c r="U982" t="n">
        <v>0.79</v>
      </c>
      <c r="V982" t="n">
        <v>0.92</v>
      </c>
      <c r="W982" t="n">
        <v>0.1</v>
      </c>
      <c r="X982" t="n">
        <v>0.18</v>
      </c>
      <c r="Y982" t="n">
        <v>1</v>
      </c>
      <c r="Z982" t="n">
        <v>10</v>
      </c>
    </row>
    <row r="983">
      <c r="A983" t="n">
        <v>37</v>
      </c>
      <c r="B983" t="n">
        <v>85</v>
      </c>
      <c r="C983" t="inlineStr">
        <is>
          <t xml:space="preserve">CONCLUIDO	</t>
        </is>
      </c>
      <c r="D983" t="n">
        <v>8.675700000000001</v>
      </c>
      <c r="E983" t="n">
        <v>11.53</v>
      </c>
      <c r="F983" t="n">
        <v>8.880000000000001</v>
      </c>
      <c r="G983" t="n">
        <v>66.62</v>
      </c>
      <c r="H983" t="n">
        <v>1</v>
      </c>
      <c r="I983" t="n">
        <v>8</v>
      </c>
      <c r="J983" t="n">
        <v>181.49</v>
      </c>
      <c r="K983" t="n">
        <v>51.39</v>
      </c>
      <c r="L983" t="n">
        <v>10.25</v>
      </c>
      <c r="M983" t="n">
        <v>6</v>
      </c>
      <c r="N983" t="n">
        <v>34.85</v>
      </c>
      <c r="O983" t="n">
        <v>22618.23</v>
      </c>
      <c r="P983" t="n">
        <v>90.12</v>
      </c>
      <c r="Q983" t="n">
        <v>446.33</v>
      </c>
      <c r="R983" t="n">
        <v>35.91</v>
      </c>
      <c r="S983" t="n">
        <v>28.73</v>
      </c>
      <c r="T983" t="n">
        <v>2920.4</v>
      </c>
      <c r="U983" t="n">
        <v>0.8</v>
      </c>
      <c r="V983" t="n">
        <v>0.92</v>
      </c>
      <c r="W983" t="n">
        <v>0.09</v>
      </c>
      <c r="X983" t="n">
        <v>0.16</v>
      </c>
      <c r="Y983" t="n">
        <v>1</v>
      </c>
      <c r="Z983" t="n">
        <v>10</v>
      </c>
    </row>
    <row r="984">
      <c r="A984" t="n">
        <v>38</v>
      </c>
      <c r="B984" t="n">
        <v>85</v>
      </c>
      <c r="C984" t="inlineStr">
        <is>
          <t xml:space="preserve">CONCLUIDO	</t>
        </is>
      </c>
      <c r="D984" t="n">
        <v>8.6211</v>
      </c>
      <c r="E984" t="n">
        <v>11.6</v>
      </c>
      <c r="F984" t="n">
        <v>8.960000000000001</v>
      </c>
      <c r="G984" t="n">
        <v>67.17</v>
      </c>
      <c r="H984" t="n">
        <v>1.02</v>
      </c>
      <c r="I984" t="n">
        <v>8</v>
      </c>
      <c r="J984" t="n">
        <v>181.87</v>
      </c>
      <c r="K984" t="n">
        <v>51.39</v>
      </c>
      <c r="L984" t="n">
        <v>10.5</v>
      </c>
      <c r="M984" t="n">
        <v>6</v>
      </c>
      <c r="N984" t="n">
        <v>34.98</v>
      </c>
      <c r="O984" t="n">
        <v>22664.49</v>
      </c>
      <c r="P984" t="n">
        <v>89.97</v>
      </c>
      <c r="Q984" t="n">
        <v>446.27</v>
      </c>
      <c r="R984" t="n">
        <v>38.42</v>
      </c>
      <c r="S984" t="n">
        <v>28.73</v>
      </c>
      <c r="T984" t="n">
        <v>4172.92</v>
      </c>
      <c r="U984" t="n">
        <v>0.75</v>
      </c>
      <c r="V984" t="n">
        <v>0.91</v>
      </c>
      <c r="W984" t="n">
        <v>0.09</v>
      </c>
      <c r="X984" t="n">
        <v>0.24</v>
      </c>
      <c r="Y984" t="n">
        <v>1</v>
      </c>
      <c r="Z984" t="n">
        <v>10</v>
      </c>
    </row>
    <row r="985">
      <c r="A985" t="n">
        <v>39</v>
      </c>
      <c r="B985" t="n">
        <v>85</v>
      </c>
      <c r="C985" t="inlineStr">
        <is>
          <t xml:space="preserve">CONCLUIDO	</t>
        </is>
      </c>
      <c r="D985" t="n">
        <v>8.6982</v>
      </c>
      <c r="E985" t="n">
        <v>11.5</v>
      </c>
      <c r="F985" t="n">
        <v>8.890000000000001</v>
      </c>
      <c r="G985" t="n">
        <v>76.17</v>
      </c>
      <c r="H985" t="n">
        <v>1.05</v>
      </c>
      <c r="I985" t="n">
        <v>7</v>
      </c>
      <c r="J985" t="n">
        <v>182.24</v>
      </c>
      <c r="K985" t="n">
        <v>51.39</v>
      </c>
      <c r="L985" t="n">
        <v>10.75</v>
      </c>
      <c r="M985" t="n">
        <v>5</v>
      </c>
      <c r="N985" t="n">
        <v>35.1</v>
      </c>
      <c r="O985" t="n">
        <v>22710.68</v>
      </c>
      <c r="P985" t="n">
        <v>88.81</v>
      </c>
      <c r="Q985" t="n">
        <v>446.27</v>
      </c>
      <c r="R985" t="n">
        <v>36.06</v>
      </c>
      <c r="S985" t="n">
        <v>28.73</v>
      </c>
      <c r="T985" t="n">
        <v>2999.72</v>
      </c>
      <c r="U985" t="n">
        <v>0.8</v>
      </c>
      <c r="V985" t="n">
        <v>0.92</v>
      </c>
      <c r="W985" t="n">
        <v>0.09</v>
      </c>
      <c r="X985" t="n">
        <v>0.17</v>
      </c>
      <c r="Y985" t="n">
        <v>1</v>
      </c>
      <c r="Z985" t="n">
        <v>10</v>
      </c>
    </row>
    <row r="986">
      <c r="A986" t="n">
        <v>40</v>
      </c>
      <c r="B986" t="n">
        <v>85</v>
      </c>
      <c r="C986" t="inlineStr">
        <is>
          <t xml:space="preserve">CONCLUIDO	</t>
        </is>
      </c>
      <c r="D986" t="n">
        <v>8.700699999999999</v>
      </c>
      <c r="E986" t="n">
        <v>11.49</v>
      </c>
      <c r="F986" t="n">
        <v>8.880000000000001</v>
      </c>
      <c r="G986" t="n">
        <v>76.15000000000001</v>
      </c>
      <c r="H986" t="n">
        <v>1.07</v>
      </c>
      <c r="I986" t="n">
        <v>7</v>
      </c>
      <c r="J986" t="n">
        <v>182.62</v>
      </c>
      <c r="K986" t="n">
        <v>51.39</v>
      </c>
      <c r="L986" t="n">
        <v>11</v>
      </c>
      <c r="M986" t="n">
        <v>5</v>
      </c>
      <c r="N986" t="n">
        <v>35.22</v>
      </c>
      <c r="O986" t="n">
        <v>22756.91</v>
      </c>
      <c r="P986" t="n">
        <v>88.42</v>
      </c>
      <c r="Q986" t="n">
        <v>446.27</v>
      </c>
      <c r="R986" t="n">
        <v>35.93</v>
      </c>
      <c r="S986" t="n">
        <v>28.73</v>
      </c>
      <c r="T986" t="n">
        <v>2935.32</v>
      </c>
      <c r="U986" t="n">
        <v>0.8</v>
      </c>
      <c r="V986" t="n">
        <v>0.92</v>
      </c>
      <c r="W986" t="n">
        <v>0.09</v>
      </c>
      <c r="X986" t="n">
        <v>0.16</v>
      </c>
      <c r="Y986" t="n">
        <v>1</v>
      </c>
      <c r="Z986" t="n">
        <v>10</v>
      </c>
    </row>
    <row r="987">
      <c r="A987" t="n">
        <v>41</v>
      </c>
      <c r="B987" t="n">
        <v>85</v>
      </c>
      <c r="C987" t="inlineStr">
        <is>
          <t xml:space="preserve">CONCLUIDO	</t>
        </is>
      </c>
      <c r="D987" t="n">
        <v>8.692299999999999</v>
      </c>
      <c r="E987" t="n">
        <v>11.5</v>
      </c>
      <c r="F987" t="n">
        <v>8.890000000000001</v>
      </c>
      <c r="G987" t="n">
        <v>76.23999999999999</v>
      </c>
      <c r="H987" t="n">
        <v>1.09</v>
      </c>
      <c r="I987" t="n">
        <v>7</v>
      </c>
      <c r="J987" t="n">
        <v>182.99</v>
      </c>
      <c r="K987" t="n">
        <v>51.39</v>
      </c>
      <c r="L987" t="n">
        <v>11.25</v>
      </c>
      <c r="M987" t="n">
        <v>4</v>
      </c>
      <c r="N987" t="n">
        <v>35.35</v>
      </c>
      <c r="O987" t="n">
        <v>22803.18</v>
      </c>
      <c r="P987" t="n">
        <v>88.15000000000001</v>
      </c>
      <c r="Q987" t="n">
        <v>446.27</v>
      </c>
      <c r="R987" t="n">
        <v>36.25</v>
      </c>
      <c r="S987" t="n">
        <v>28.73</v>
      </c>
      <c r="T987" t="n">
        <v>3095.35</v>
      </c>
      <c r="U987" t="n">
        <v>0.79</v>
      </c>
      <c r="V987" t="n">
        <v>0.92</v>
      </c>
      <c r="W987" t="n">
        <v>0.09</v>
      </c>
      <c r="X987" t="n">
        <v>0.17</v>
      </c>
      <c r="Y987" t="n">
        <v>1</v>
      </c>
      <c r="Z987" t="n">
        <v>10</v>
      </c>
    </row>
    <row r="988">
      <c r="A988" t="n">
        <v>42</v>
      </c>
      <c r="B988" t="n">
        <v>85</v>
      </c>
      <c r="C988" t="inlineStr">
        <is>
          <t xml:space="preserve">CONCLUIDO	</t>
        </is>
      </c>
      <c r="D988" t="n">
        <v>8.6921</v>
      </c>
      <c r="E988" t="n">
        <v>11.5</v>
      </c>
      <c r="F988" t="n">
        <v>8.890000000000001</v>
      </c>
      <c r="G988" t="n">
        <v>76.23999999999999</v>
      </c>
      <c r="H988" t="n">
        <v>1.11</v>
      </c>
      <c r="I988" t="n">
        <v>7</v>
      </c>
      <c r="J988" t="n">
        <v>183.37</v>
      </c>
      <c r="K988" t="n">
        <v>51.39</v>
      </c>
      <c r="L988" t="n">
        <v>11.5</v>
      </c>
      <c r="M988" t="n">
        <v>2</v>
      </c>
      <c r="N988" t="n">
        <v>35.48</v>
      </c>
      <c r="O988" t="n">
        <v>22849.49</v>
      </c>
      <c r="P988" t="n">
        <v>87.95</v>
      </c>
      <c r="Q988" t="n">
        <v>446.27</v>
      </c>
      <c r="R988" t="n">
        <v>36.16</v>
      </c>
      <c r="S988" t="n">
        <v>28.73</v>
      </c>
      <c r="T988" t="n">
        <v>3050.8</v>
      </c>
      <c r="U988" t="n">
        <v>0.79</v>
      </c>
      <c r="V988" t="n">
        <v>0.92</v>
      </c>
      <c r="W988" t="n">
        <v>0.1</v>
      </c>
      <c r="X988" t="n">
        <v>0.17</v>
      </c>
      <c r="Y988" t="n">
        <v>1</v>
      </c>
      <c r="Z988" t="n">
        <v>10</v>
      </c>
    </row>
    <row r="989">
      <c r="A989" t="n">
        <v>43</v>
      </c>
      <c r="B989" t="n">
        <v>85</v>
      </c>
      <c r="C989" t="inlineStr">
        <is>
          <t xml:space="preserve">CONCLUIDO	</t>
        </is>
      </c>
      <c r="D989" t="n">
        <v>8.694800000000001</v>
      </c>
      <c r="E989" t="n">
        <v>11.5</v>
      </c>
      <c r="F989" t="n">
        <v>8.890000000000001</v>
      </c>
      <c r="G989" t="n">
        <v>76.20999999999999</v>
      </c>
      <c r="H989" t="n">
        <v>1.13</v>
      </c>
      <c r="I989" t="n">
        <v>7</v>
      </c>
      <c r="J989" t="n">
        <v>183.74</v>
      </c>
      <c r="K989" t="n">
        <v>51.39</v>
      </c>
      <c r="L989" t="n">
        <v>11.75</v>
      </c>
      <c r="M989" t="n">
        <v>2</v>
      </c>
      <c r="N989" t="n">
        <v>35.6</v>
      </c>
      <c r="O989" t="n">
        <v>22895.85</v>
      </c>
      <c r="P989" t="n">
        <v>87.37</v>
      </c>
      <c r="Q989" t="n">
        <v>446.27</v>
      </c>
      <c r="R989" t="n">
        <v>36.04</v>
      </c>
      <c r="S989" t="n">
        <v>28.73</v>
      </c>
      <c r="T989" t="n">
        <v>2987.84</v>
      </c>
      <c r="U989" t="n">
        <v>0.8</v>
      </c>
      <c r="V989" t="n">
        <v>0.92</v>
      </c>
      <c r="W989" t="n">
        <v>0.1</v>
      </c>
      <c r="X989" t="n">
        <v>0.17</v>
      </c>
      <c r="Y989" t="n">
        <v>1</v>
      </c>
      <c r="Z989" t="n">
        <v>10</v>
      </c>
    </row>
    <row r="990">
      <c r="A990" t="n">
        <v>44</v>
      </c>
      <c r="B990" t="n">
        <v>85</v>
      </c>
      <c r="C990" t="inlineStr">
        <is>
          <t xml:space="preserve">CONCLUIDO	</t>
        </is>
      </c>
      <c r="D990" t="n">
        <v>8.6938</v>
      </c>
      <c r="E990" t="n">
        <v>11.5</v>
      </c>
      <c r="F990" t="n">
        <v>8.890000000000001</v>
      </c>
      <c r="G990" t="n">
        <v>76.22</v>
      </c>
      <c r="H990" t="n">
        <v>1.16</v>
      </c>
      <c r="I990" t="n">
        <v>7</v>
      </c>
      <c r="J990" t="n">
        <v>184.12</v>
      </c>
      <c r="K990" t="n">
        <v>51.39</v>
      </c>
      <c r="L990" t="n">
        <v>12</v>
      </c>
      <c r="M990" t="n">
        <v>1</v>
      </c>
      <c r="N990" t="n">
        <v>35.73</v>
      </c>
      <c r="O990" t="n">
        <v>22942.24</v>
      </c>
      <c r="P990" t="n">
        <v>87.34</v>
      </c>
      <c r="Q990" t="n">
        <v>446.27</v>
      </c>
      <c r="R990" t="n">
        <v>36.07</v>
      </c>
      <c r="S990" t="n">
        <v>28.73</v>
      </c>
      <c r="T990" t="n">
        <v>3007.24</v>
      </c>
      <c r="U990" t="n">
        <v>0.8</v>
      </c>
      <c r="V990" t="n">
        <v>0.92</v>
      </c>
      <c r="W990" t="n">
        <v>0.1</v>
      </c>
      <c r="X990" t="n">
        <v>0.17</v>
      </c>
      <c r="Y990" t="n">
        <v>1</v>
      </c>
      <c r="Z990" t="n">
        <v>10</v>
      </c>
    </row>
    <row r="991">
      <c r="A991" t="n">
        <v>45</v>
      </c>
      <c r="B991" t="n">
        <v>85</v>
      </c>
      <c r="C991" t="inlineStr">
        <is>
          <t xml:space="preserve">CONCLUIDO	</t>
        </is>
      </c>
      <c r="D991" t="n">
        <v>8.69</v>
      </c>
      <c r="E991" t="n">
        <v>11.51</v>
      </c>
      <c r="F991" t="n">
        <v>8.9</v>
      </c>
      <c r="G991" t="n">
        <v>76.27</v>
      </c>
      <c r="H991" t="n">
        <v>1.18</v>
      </c>
      <c r="I991" t="n">
        <v>7</v>
      </c>
      <c r="J991" t="n">
        <v>184.5</v>
      </c>
      <c r="K991" t="n">
        <v>51.39</v>
      </c>
      <c r="L991" t="n">
        <v>12.25</v>
      </c>
      <c r="M991" t="n">
        <v>0</v>
      </c>
      <c r="N991" t="n">
        <v>35.85</v>
      </c>
      <c r="O991" t="n">
        <v>22988.69</v>
      </c>
      <c r="P991" t="n">
        <v>87.2</v>
      </c>
      <c r="Q991" t="n">
        <v>446.27</v>
      </c>
      <c r="R991" t="n">
        <v>36.22</v>
      </c>
      <c r="S991" t="n">
        <v>28.73</v>
      </c>
      <c r="T991" t="n">
        <v>3082.27</v>
      </c>
      <c r="U991" t="n">
        <v>0.79</v>
      </c>
      <c r="V991" t="n">
        <v>0.92</v>
      </c>
      <c r="W991" t="n">
        <v>0.1</v>
      </c>
      <c r="X991" t="n">
        <v>0.18</v>
      </c>
      <c r="Y991" t="n">
        <v>1</v>
      </c>
      <c r="Z991" t="n">
        <v>10</v>
      </c>
    </row>
    <row r="992">
      <c r="A992" t="n">
        <v>0</v>
      </c>
      <c r="B992" t="n">
        <v>20</v>
      </c>
      <c r="C992" t="inlineStr">
        <is>
          <t xml:space="preserve">CONCLUIDO	</t>
        </is>
      </c>
      <c r="D992" t="n">
        <v>8.394500000000001</v>
      </c>
      <c r="E992" t="n">
        <v>11.91</v>
      </c>
      <c r="F992" t="n">
        <v>9.720000000000001</v>
      </c>
      <c r="G992" t="n">
        <v>16.21</v>
      </c>
      <c r="H992" t="n">
        <v>0.34</v>
      </c>
      <c r="I992" t="n">
        <v>36</v>
      </c>
      <c r="J992" t="n">
        <v>51.33</v>
      </c>
      <c r="K992" t="n">
        <v>24.83</v>
      </c>
      <c r="L992" t="n">
        <v>1</v>
      </c>
      <c r="M992" t="n">
        <v>34</v>
      </c>
      <c r="N992" t="n">
        <v>5.51</v>
      </c>
      <c r="O992" t="n">
        <v>6564.78</v>
      </c>
      <c r="P992" t="n">
        <v>48.48</v>
      </c>
      <c r="Q992" t="n">
        <v>446.36</v>
      </c>
      <c r="R992" t="n">
        <v>63.19</v>
      </c>
      <c r="S992" t="n">
        <v>28.73</v>
      </c>
      <c r="T992" t="n">
        <v>16421.31</v>
      </c>
      <c r="U992" t="n">
        <v>0.45</v>
      </c>
      <c r="V992" t="n">
        <v>0.84</v>
      </c>
      <c r="W992" t="n">
        <v>0.14</v>
      </c>
      <c r="X992" t="n">
        <v>1</v>
      </c>
      <c r="Y992" t="n">
        <v>1</v>
      </c>
      <c r="Z992" t="n">
        <v>10</v>
      </c>
    </row>
    <row r="993">
      <c r="A993" t="n">
        <v>1</v>
      </c>
      <c r="B993" t="n">
        <v>20</v>
      </c>
      <c r="C993" t="inlineStr">
        <is>
          <t xml:space="preserve">CONCLUIDO	</t>
        </is>
      </c>
      <c r="D993" t="n">
        <v>8.751200000000001</v>
      </c>
      <c r="E993" t="n">
        <v>11.43</v>
      </c>
      <c r="F993" t="n">
        <v>9.35</v>
      </c>
      <c r="G993" t="n">
        <v>20.78</v>
      </c>
      <c r="H993" t="n">
        <v>0.42</v>
      </c>
      <c r="I993" t="n">
        <v>27</v>
      </c>
      <c r="J993" t="n">
        <v>51.62</v>
      </c>
      <c r="K993" t="n">
        <v>24.83</v>
      </c>
      <c r="L993" t="n">
        <v>1.25</v>
      </c>
      <c r="M993" t="n">
        <v>20</v>
      </c>
      <c r="N993" t="n">
        <v>5.54</v>
      </c>
      <c r="O993" t="n">
        <v>6599.8</v>
      </c>
      <c r="P993" t="n">
        <v>44.1</v>
      </c>
      <c r="Q993" t="n">
        <v>446.31</v>
      </c>
      <c r="R993" t="n">
        <v>50.85</v>
      </c>
      <c r="S993" t="n">
        <v>28.73</v>
      </c>
      <c r="T993" t="n">
        <v>10297.21</v>
      </c>
      <c r="U993" t="n">
        <v>0.5600000000000001</v>
      </c>
      <c r="V993" t="n">
        <v>0.87</v>
      </c>
      <c r="W993" t="n">
        <v>0.12</v>
      </c>
      <c r="X993" t="n">
        <v>0.63</v>
      </c>
      <c r="Y993" t="n">
        <v>1</v>
      </c>
      <c r="Z993" t="n">
        <v>10</v>
      </c>
    </row>
    <row r="994">
      <c r="A994" t="n">
        <v>2</v>
      </c>
      <c r="B994" t="n">
        <v>20</v>
      </c>
      <c r="C994" t="inlineStr">
        <is>
          <t xml:space="preserve">CONCLUIDO	</t>
        </is>
      </c>
      <c r="D994" t="n">
        <v>8.740399999999999</v>
      </c>
      <c r="E994" t="n">
        <v>11.44</v>
      </c>
      <c r="F994" t="n">
        <v>9.4</v>
      </c>
      <c r="G994" t="n">
        <v>23.5</v>
      </c>
      <c r="H994" t="n">
        <v>0.5</v>
      </c>
      <c r="I994" t="n">
        <v>24</v>
      </c>
      <c r="J994" t="n">
        <v>51.9</v>
      </c>
      <c r="K994" t="n">
        <v>24.83</v>
      </c>
      <c r="L994" t="n">
        <v>1.5</v>
      </c>
      <c r="M994" t="n">
        <v>4</v>
      </c>
      <c r="N994" t="n">
        <v>5.57</v>
      </c>
      <c r="O994" t="n">
        <v>6634.84</v>
      </c>
      <c r="P994" t="n">
        <v>43.62</v>
      </c>
      <c r="Q994" t="n">
        <v>446.3</v>
      </c>
      <c r="R994" t="n">
        <v>52.12</v>
      </c>
      <c r="S994" t="n">
        <v>28.73</v>
      </c>
      <c r="T994" t="n">
        <v>10947.32</v>
      </c>
      <c r="U994" t="n">
        <v>0.55</v>
      </c>
      <c r="V994" t="n">
        <v>0.87</v>
      </c>
      <c r="W994" t="n">
        <v>0.14</v>
      </c>
      <c r="X994" t="n">
        <v>0.68</v>
      </c>
      <c r="Y994" t="n">
        <v>1</v>
      </c>
      <c r="Z994" t="n">
        <v>10</v>
      </c>
    </row>
    <row r="995">
      <c r="A995" t="n">
        <v>3</v>
      </c>
      <c r="B995" t="n">
        <v>20</v>
      </c>
      <c r="C995" t="inlineStr">
        <is>
          <t xml:space="preserve">CONCLUIDO	</t>
        </is>
      </c>
      <c r="D995" t="n">
        <v>8.707000000000001</v>
      </c>
      <c r="E995" t="n">
        <v>11.48</v>
      </c>
      <c r="F995" t="n">
        <v>9.44</v>
      </c>
      <c r="G995" t="n">
        <v>23.61</v>
      </c>
      <c r="H995" t="n">
        <v>0.58</v>
      </c>
      <c r="I995" t="n">
        <v>24</v>
      </c>
      <c r="J995" t="n">
        <v>52.19</v>
      </c>
      <c r="K995" t="n">
        <v>24.83</v>
      </c>
      <c r="L995" t="n">
        <v>1.75</v>
      </c>
      <c r="M995" t="n">
        <v>0</v>
      </c>
      <c r="N995" t="n">
        <v>5.61</v>
      </c>
      <c r="O995" t="n">
        <v>6670.02</v>
      </c>
      <c r="P995" t="n">
        <v>44.13</v>
      </c>
      <c r="Q995" t="n">
        <v>446.33</v>
      </c>
      <c r="R995" t="n">
        <v>53.41</v>
      </c>
      <c r="S995" t="n">
        <v>28.73</v>
      </c>
      <c r="T995" t="n">
        <v>11590.1</v>
      </c>
      <c r="U995" t="n">
        <v>0.54</v>
      </c>
      <c r="V995" t="n">
        <v>0.86</v>
      </c>
      <c r="W995" t="n">
        <v>0.15</v>
      </c>
      <c r="X995" t="n">
        <v>0.72</v>
      </c>
      <c r="Y995" t="n">
        <v>1</v>
      </c>
      <c r="Z995" t="n">
        <v>10</v>
      </c>
    </row>
    <row r="996">
      <c r="A996" t="n">
        <v>0</v>
      </c>
      <c r="B996" t="n">
        <v>120</v>
      </c>
      <c r="C996" t="inlineStr">
        <is>
          <t xml:space="preserve">CONCLUIDO	</t>
        </is>
      </c>
      <c r="D996" t="n">
        <v>4.3941</v>
      </c>
      <c r="E996" t="n">
        <v>22.76</v>
      </c>
      <c r="F996" t="n">
        <v>13.22</v>
      </c>
      <c r="G996" t="n">
        <v>5.29</v>
      </c>
      <c r="H996" t="n">
        <v>0.08</v>
      </c>
      <c r="I996" t="n">
        <v>150</v>
      </c>
      <c r="J996" t="n">
        <v>232.68</v>
      </c>
      <c r="K996" t="n">
        <v>57.72</v>
      </c>
      <c r="L996" t="n">
        <v>1</v>
      </c>
      <c r="M996" t="n">
        <v>148</v>
      </c>
      <c r="N996" t="n">
        <v>53.95</v>
      </c>
      <c r="O996" t="n">
        <v>28931.02</v>
      </c>
      <c r="P996" t="n">
        <v>205.16</v>
      </c>
      <c r="Q996" t="n">
        <v>446.36</v>
      </c>
      <c r="R996" t="n">
        <v>177.66</v>
      </c>
      <c r="S996" t="n">
        <v>28.73</v>
      </c>
      <c r="T996" t="n">
        <v>73086.28999999999</v>
      </c>
      <c r="U996" t="n">
        <v>0.16</v>
      </c>
      <c r="V996" t="n">
        <v>0.62</v>
      </c>
      <c r="W996" t="n">
        <v>0.32</v>
      </c>
      <c r="X996" t="n">
        <v>4.49</v>
      </c>
      <c r="Y996" t="n">
        <v>1</v>
      </c>
      <c r="Z996" t="n">
        <v>10</v>
      </c>
    </row>
    <row r="997">
      <c r="A997" t="n">
        <v>1</v>
      </c>
      <c r="B997" t="n">
        <v>120</v>
      </c>
      <c r="C997" t="inlineStr">
        <is>
          <t xml:space="preserve">CONCLUIDO	</t>
        </is>
      </c>
      <c r="D997" t="n">
        <v>5.1208</v>
      </c>
      <c r="E997" t="n">
        <v>19.53</v>
      </c>
      <c r="F997" t="n">
        <v>11.9</v>
      </c>
      <c r="G997" t="n">
        <v>6.61</v>
      </c>
      <c r="H997" t="n">
        <v>0.1</v>
      </c>
      <c r="I997" t="n">
        <v>108</v>
      </c>
      <c r="J997" t="n">
        <v>233.1</v>
      </c>
      <c r="K997" t="n">
        <v>57.72</v>
      </c>
      <c r="L997" t="n">
        <v>1.25</v>
      </c>
      <c r="M997" t="n">
        <v>106</v>
      </c>
      <c r="N997" t="n">
        <v>54.13</v>
      </c>
      <c r="O997" t="n">
        <v>28983.75</v>
      </c>
      <c r="P997" t="n">
        <v>184.19</v>
      </c>
      <c r="Q997" t="n">
        <v>446.52</v>
      </c>
      <c r="R997" t="n">
        <v>134.49</v>
      </c>
      <c r="S997" t="n">
        <v>28.73</v>
      </c>
      <c r="T997" t="n">
        <v>51711.4</v>
      </c>
      <c r="U997" t="n">
        <v>0.21</v>
      </c>
      <c r="V997" t="n">
        <v>0.68</v>
      </c>
      <c r="W997" t="n">
        <v>0.25</v>
      </c>
      <c r="X997" t="n">
        <v>3.17</v>
      </c>
      <c r="Y997" t="n">
        <v>1</v>
      </c>
      <c r="Z997" t="n">
        <v>10</v>
      </c>
    </row>
    <row r="998">
      <c r="A998" t="n">
        <v>2</v>
      </c>
      <c r="B998" t="n">
        <v>120</v>
      </c>
      <c r="C998" t="inlineStr">
        <is>
          <t xml:space="preserve">CONCLUIDO	</t>
        </is>
      </c>
      <c r="D998" t="n">
        <v>5.6585</v>
      </c>
      <c r="E998" t="n">
        <v>17.67</v>
      </c>
      <c r="F998" t="n">
        <v>11.14</v>
      </c>
      <c r="G998" t="n">
        <v>7.95</v>
      </c>
      <c r="H998" t="n">
        <v>0.11</v>
      </c>
      <c r="I998" t="n">
        <v>84</v>
      </c>
      <c r="J998" t="n">
        <v>233.53</v>
      </c>
      <c r="K998" t="n">
        <v>57.72</v>
      </c>
      <c r="L998" t="n">
        <v>1.5</v>
      </c>
      <c r="M998" t="n">
        <v>82</v>
      </c>
      <c r="N998" t="n">
        <v>54.31</v>
      </c>
      <c r="O998" t="n">
        <v>29036.54</v>
      </c>
      <c r="P998" t="n">
        <v>171.95</v>
      </c>
      <c r="Q998" t="n">
        <v>446.33</v>
      </c>
      <c r="R998" t="n">
        <v>109.53</v>
      </c>
      <c r="S998" t="n">
        <v>28.73</v>
      </c>
      <c r="T998" t="n">
        <v>39350.04</v>
      </c>
      <c r="U998" t="n">
        <v>0.26</v>
      </c>
      <c r="V998" t="n">
        <v>0.73</v>
      </c>
      <c r="W998" t="n">
        <v>0.22</v>
      </c>
      <c r="X998" t="n">
        <v>2.42</v>
      </c>
      <c r="Y998" t="n">
        <v>1</v>
      </c>
      <c r="Z998" t="n">
        <v>10</v>
      </c>
    </row>
    <row r="999">
      <c r="A999" t="n">
        <v>3</v>
      </c>
      <c r="B999" t="n">
        <v>120</v>
      </c>
      <c r="C999" t="inlineStr">
        <is>
          <t xml:space="preserve">CONCLUIDO	</t>
        </is>
      </c>
      <c r="D999" t="n">
        <v>6.0443</v>
      </c>
      <c r="E999" t="n">
        <v>16.54</v>
      </c>
      <c r="F999" t="n">
        <v>10.69</v>
      </c>
      <c r="G999" t="n">
        <v>9.300000000000001</v>
      </c>
      <c r="H999" t="n">
        <v>0.13</v>
      </c>
      <c r="I999" t="n">
        <v>69</v>
      </c>
      <c r="J999" t="n">
        <v>233.96</v>
      </c>
      <c r="K999" t="n">
        <v>57.72</v>
      </c>
      <c r="L999" t="n">
        <v>1.75</v>
      </c>
      <c r="M999" t="n">
        <v>67</v>
      </c>
      <c r="N999" t="n">
        <v>54.49</v>
      </c>
      <c r="O999" t="n">
        <v>29089.39</v>
      </c>
      <c r="P999" t="n">
        <v>164.66</v>
      </c>
      <c r="Q999" t="n">
        <v>446.46</v>
      </c>
      <c r="R999" t="n">
        <v>95.05</v>
      </c>
      <c r="S999" t="n">
        <v>28.73</v>
      </c>
      <c r="T999" t="n">
        <v>32185.43</v>
      </c>
      <c r="U999" t="n">
        <v>0.3</v>
      </c>
      <c r="V999" t="n">
        <v>0.76</v>
      </c>
      <c r="W999" t="n">
        <v>0.19</v>
      </c>
      <c r="X999" t="n">
        <v>1.97</v>
      </c>
      <c r="Y999" t="n">
        <v>1</v>
      </c>
      <c r="Z999" t="n">
        <v>10</v>
      </c>
    </row>
    <row r="1000">
      <c r="A1000" t="n">
        <v>4</v>
      </c>
      <c r="B1000" t="n">
        <v>120</v>
      </c>
      <c r="C1000" t="inlineStr">
        <is>
          <t xml:space="preserve">CONCLUIDO	</t>
        </is>
      </c>
      <c r="D1000" t="n">
        <v>6.3315</v>
      </c>
      <c r="E1000" t="n">
        <v>15.79</v>
      </c>
      <c r="F1000" t="n">
        <v>10.4</v>
      </c>
      <c r="G1000" t="n">
        <v>10.57</v>
      </c>
      <c r="H1000" t="n">
        <v>0.15</v>
      </c>
      <c r="I1000" t="n">
        <v>59</v>
      </c>
      <c r="J1000" t="n">
        <v>234.39</v>
      </c>
      <c r="K1000" t="n">
        <v>57.72</v>
      </c>
      <c r="L1000" t="n">
        <v>2</v>
      </c>
      <c r="M1000" t="n">
        <v>57</v>
      </c>
      <c r="N1000" t="n">
        <v>54.67</v>
      </c>
      <c r="O1000" t="n">
        <v>29142.31</v>
      </c>
      <c r="P1000" t="n">
        <v>159.78</v>
      </c>
      <c r="Q1000" t="n">
        <v>446.31</v>
      </c>
      <c r="R1000" t="n">
        <v>85.47</v>
      </c>
      <c r="S1000" t="n">
        <v>28.73</v>
      </c>
      <c r="T1000" t="n">
        <v>27442.82</v>
      </c>
      <c r="U1000" t="n">
        <v>0.34</v>
      </c>
      <c r="V1000" t="n">
        <v>0.78</v>
      </c>
      <c r="W1000" t="n">
        <v>0.17</v>
      </c>
      <c r="X1000" t="n">
        <v>1.68</v>
      </c>
      <c r="Y1000" t="n">
        <v>1</v>
      </c>
      <c r="Z1000" t="n">
        <v>10</v>
      </c>
    </row>
    <row r="1001">
      <c r="A1001" t="n">
        <v>5</v>
      </c>
      <c r="B1001" t="n">
        <v>120</v>
      </c>
      <c r="C1001" t="inlineStr">
        <is>
          <t xml:space="preserve">CONCLUIDO	</t>
        </is>
      </c>
      <c r="D1001" t="n">
        <v>6.5753</v>
      </c>
      <c r="E1001" t="n">
        <v>15.21</v>
      </c>
      <c r="F1001" t="n">
        <v>10.18</v>
      </c>
      <c r="G1001" t="n">
        <v>11.97</v>
      </c>
      <c r="H1001" t="n">
        <v>0.17</v>
      </c>
      <c r="I1001" t="n">
        <v>51</v>
      </c>
      <c r="J1001" t="n">
        <v>234.82</v>
      </c>
      <c r="K1001" t="n">
        <v>57.72</v>
      </c>
      <c r="L1001" t="n">
        <v>2.25</v>
      </c>
      <c r="M1001" t="n">
        <v>49</v>
      </c>
      <c r="N1001" t="n">
        <v>54.85</v>
      </c>
      <c r="O1001" t="n">
        <v>29195.29</v>
      </c>
      <c r="P1001" t="n">
        <v>156.01</v>
      </c>
      <c r="Q1001" t="n">
        <v>446.3</v>
      </c>
      <c r="R1001" t="n">
        <v>78.36</v>
      </c>
      <c r="S1001" t="n">
        <v>28.73</v>
      </c>
      <c r="T1001" t="n">
        <v>23930.18</v>
      </c>
      <c r="U1001" t="n">
        <v>0.37</v>
      </c>
      <c r="V1001" t="n">
        <v>0.8</v>
      </c>
      <c r="W1001" t="n">
        <v>0.16</v>
      </c>
      <c r="X1001" t="n">
        <v>1.46</v>
      </c>
      <c r="Y1001" t="n">
        <v>1</v>
      </c>
      <c r="Z1001" t="n">
        <v>10</v>
      </c>
    </row>
    <row r="1002">
      <c r="A1002" t="n">
        <v>6</v>
      </c>
      <c r="B1002" t="n">
        <v>120</v>
      </c>
      <c r="C1002" t="inlineStr">
        <is>
          <t xml:space="preserve">CONCLUIDO	</t>
        </is>
      </c>
      <c r="D1002" t="n">
        <v>6.7816</v>
      </c>
      <c r="E1002" t="n">
        <v>14.75</v>
      </c>
      <c r="F1002" t="n">
        <v>9.99</v>
      </c>
      <c r="G1002" t="n">
        <v>13.32</v>
      </c>
      <c r="H1002" t="n">
        <v>0.19</v>
      </c>
      <c r="I1002" t="n">
        <v>45</v>
      </c>
      <c r="J1002" t="n">
        <v>235.25</v>
      </c>
      <c r="K1002" t="n">
        <v>57.72</v>
      </c>
      <c r="L1002" t="n">
        <v>2.5</v>
      </c>
      <c r="M1002" t="n">
        <v>43</v>
      </c>
      <c r="N1002" t="n">
        <v>55.03</v>
      </c>
      <c r="O1002" t="n">
        <v>29248.33</v>
      </c>
      <c r="P1002" t="n">
        <v>152.72</v>
      </c>
      <c r="Q1002" t="n">
        <v>446.38</v>
      </c>
      <c r="R1002" t="n">
        <v>71.88</v>
      </c>
      <c r="S1002" t="n">
        <v>28.73</v>
      </c>
      <c r="T1002" t="n">
        <v>20718.03</v>
      </c>
      <c r="U1002" t="n">
        <v>0.4</v>
      </c>
      <c r="V1002" t="n">
        <v>0.82</v>
      </c>
      <c r="W1002" t="n">
        <v>0.15</v>
      </c>
      <c r="X1002" t="n">
        <v>1.26</v>
      </c>
      <c r="Y1002" t="n">
        <v>1</v>
      </c>
      <c r="Z1002" t="n">
        <v>10</v>
      </c>
    </row>
    <row r="1003">
      <c r="A1003" t="n">
        <v>7</v>
      </c>
      <c r="B1003" t="n">
        <v>120</v>
      </c>
      <c r="C1003" t="inlineStr">
        <is>
          <t xml:space="preserve">CONCLUIDO	</t>
        </is>
      </c>
      <c r="D1003" t="n">
        <v>6.9288</v>
      </c>
      <c r="E1003" t="n">
        <v>14.43</v>
      </c>
      <c r="F1003" t="n">
        <v>9.859999999999999</v>
      </c>
      <c r="G1003" t="n">
        <v>14.42</v>
      </c>
      <c r="H1003" t="n">
        <v>0.21</v>
      </c>
      <c r="I1003" t="n">
        <v>41</v>
      </c>
      <c r="J1003" t="n">
        <v>235.68</v>
      </c>
      <c r="K1003" t="n">
        <v>57.72</v>
      </c>
      <c r="L1003" t="n">
        <v>2.75</v>
      </c>
      <c r="M1003" t="n">
        <v>39</v>
      </c>
      <c r="N1003" t="n">
        <v>55.21</v>
      </c>
      <c r="O1003" t="n">
        <v>29301.44</v>
      </c>
      <c r="P1003" t="n">
        <v>150.42</v>
      </c>
      <c r="Q1003" t="n">
        <v>446.38</v>
      </c>
      <c r="R1003" t="n">
        <v>67.55</v>
      </c>
      <c r="S1003" t="n">
        <v>28.73</v>
      </c>
      <c r="T1003" t="n">
        <v>18573.41</v>
      </c>
      <c r="U1003" t="n">
        <v>0.43</v>
      </c>
      <c r="V1003" t="n">
        <v>0.83</v>
      </c>
      <c r="W1003" t="n">
        <v>0.15</v>
      </c>
      <c r="X1003" t="n">
        <v>1.13</v>
      </c>
      <c r="Y1003" t="n">
        <v>1</v>
      </c>
      <c r="Z1003" t="n">
        <v>10</v>
      </c>
    </row>
    <row r="1004">
      <c r="A1004" t="n">
        <v>8</v>
      </c>
      <c r="B1004" t="n">
        <v>120</v>
      </c>
      <c r="C1004" t="inlineStr">
        <is>
          <t xml:space="preserve">CONCLUIDO	</t>
        </is>
      </c>
      <c r="D1004" t="n">
        <v>7.0742</v>
      </c>
      <c r="E1004" t="n">
        <v>14.14</v>
      </c>
      <c r="F1004" t="n">
        <v>9.74</v>
      </c>
      <c r="G1004" t="n">
        <v>15.8</v>
      </c>
      <c r="H1004" t="n">
        <v>0.23</v>
      </c>
      <c r="I1004" t="n">
        <v>37</v>
      </c>
      <c r="J1004" t="n">
        <v>236.11</v>
      </c>
      <c r="K1004" t="n">
        <v>57.72</v>
      </c>
      <c r="L1004" t="n">
        <v>3</v>
      </c>
      <c r="M1004" t="n">
        <v>35</v>
      </c>
      <c r="N1004" t="n">
        <v>55.39</v>
      </c>
      <c r="O1004" t="n">
        <v>29354.61</v>
      </c>
      <c r="P1004" t="n">
        <v>148.22</v>
      </c>
      <c r="Q1004" t="n">
        <v>446.31</v>
      </c>
      <c r="R1004" t="n">
        <v>63.89</v>
      </c>
      <c r="S1004" t="n">
        <v>28.73</v>
      </c>
      <c r="T1004" t="n">
        <v>16764.21</v>
      </c>
      <c r="U1004" t="n">
        <v>0.45</v>
      </c>
      <c r="V1004" t="n">
        <v>0.84</v>
      </c>
      <c r="W1004" t="n">
        <v>0.14</v>
      </c>
      <c r="X1004" t="n">
        <v>1.02</v>
      </c>
      <c r="Y1004" t="n">
        <v>1</v>
      </c>
      <c r="Z1004" t="n">
        <v>10</v>
      </c>
    </row>
    <row r="1005">
      <c r="A1005" t="n">
        <v>9</v>
      </c>
      <c r="B1005" t="n">
        <v>120</v>
      </c>
      <c r="C1005" t="inlineStr">
        <is>
          <t xml:space="preserve">CONCLUIDO	</t>
        </is>
      </c>
      <c r="D1005" t="n">
        <v>7.1915</v>
      </c>
      <c r="E1005" t="n">
        <v>13.91</v>
      </c>
      <c r="F1005" t="n">
        <v>9.65</v>
      </c>
      <c r="G1005" t="n">
        <v>17.02</v>
      </c>
      <c r="H1005" t="n">
        <v>0.24</v>
      </c>
      <c r="I1005" t="n">
        <v>34</v>
      </c>
      <c r="J1005" t="n">
        <v>236.54</v>
      </c>
      <c r="K1005" t="n">
        <v>57.72</v>
      </c>
      <c r="L1005" t="n">
        <v>3.25</v>
      </c>
      <c r="M1005" t="n">
        <v>32</v>
      </c>
      <c r="N1005" t="n">
        <v>55.57</v>
      </c>
      <c r="O1005" t="n">
        <v>29407.85</v>
      </c>
      <c r="P1005" t="n">
        <v>146.49</v>
      </c>
      <c r="Q1005" t="n">
        <v>446.35</v>
      </c>
      <c r="R1005" t="n">
        <v>60.81</v>
      </c>
      <c r="S1005" t="n">
        <v>28.73</v>
      </c>
      <c r="T1005" t="n">
        <v>15238.07</v>
      </c>
      <c r="U1005" t="n">
        <v>0.47</v>
      </c>
      <c r="V1005" t="n">
        <v>0.84</v>
      </c>
      <c r="W1005" t="n">
        <v>0.13</v>
      </c>
      <c r="X1005" t="n">
        <v>0.93</v>
      </c>
      <c r="Y1005" t="n">
        <v>1</v>
      </c>
      <c r="Z1005" t="n">
        <v>10</v>
      </c>
    </row>
    <row r="1006">
      <c r="A1006" t="n">
        <v>10</v>
      </c>
      <c r="B1006" t="n">
        <v>120</v>
      </c>
      <c r="C1006" t="inlineStr">
        <is>
          <t xml:space="preserve">CONCLUIDO	</t>
        </is>
      </c>
      <c r="D1006" t="n">
        <v>7.3082</v>
      </c>
      <c r="E1006" t="n">
        <v>13.68</v>
      </c>
      <c r="F1006" t="n">
        <v>9.56</v>
      </c>
      <c r="G1006" t="n">
        <v>18.51</v>
      </c>
      <c r="H1006" t="n">
        <v>0.26</v>
      </c>
      <c r="I1006" t="n">
        <v>31</v>
      </c>
      <c r="J1006" t="n">
        <v>236.98</v>
      </c>
      <c r="K1006" t="n">
        <v>57.72</v>
      </c>
      <c r="L1006" t="n">
        <v>3.5</v>
      </c>
      <c r="M1006" t="n">
        <v>29</v>
      </c>
      <c r="N1006" t="n">
        <v>55.75</v>
      </c>
      <c r="O1006" t="n">
        <v>29461.15</v>
      </c>
      <c r="P1006" t="n">
        <v>144.87</v>
      </c>
      <c r="Q1006" t="n">
        <v>446.31</v>
      </c>
      <c r="R1006" t="n">
        <v>57.89</v>
      </c>
      <c r="S1006" t="n">
        <v>28.73</v>
      </c>
      <c r="T1006" t="n">
        <v>13794.5</v>
      </c>
      <c r="U1006" t="n">
        <v>0.5</v>
      </c>
      <c r="V1006" t="n">
        <v>0.85</v>
      </c>
      <c r="W1006" t="n">
        <v>0.13</v>
      </c>
      <c r="X1006" t="n">
        <v>0.84</v>
      </c>
      <c r="Y1006" t="n">
        <v>1</v>
      </c>
      <c r="Z1006" t="n">
        <v>10</v>
      </c>
    </row>
    <row r="1007">
      <c r="A1007" t="n">
        <v>11</v>
      </c>
      <c r="B1007" t="n">
        <v>120</v>
      </c>
      <c r="C1007" t="inlineStr">
        <is>
          <t xml:space="preserve">CONCLUIDO	</t>
        </is>
      </c>
      <c r="D1007" t="n">
        <v>7.4222</v>
      </c>
      <c r="E1007" t="n">
        <v>13.47</v>
      </c>
      <c r="F1007" t="n">
        <v>9.44</v>
      </c>
      <c r="G1007" t="n">
        <v>19.54</v>
      </c>
      <c r="H1007" t="n">
        <v>0.28</v>
      </c>
      <c r="I1007" t="n">
        <v>29</v>
      </c>
      <c r="J1007" t="n">
        <v>237.41</v>
      </c>
      <c r="K1007" t="n">
        <v>57.72</v>
      </c>
      <c r="L1007" t="n">
        <v>3.75</v>
      </c>
      <c r="M1007" t="n">
        <v>27</v>
      </c>
      <c r="N1007" t="n">
        <v>55.93</v>
      </c>
      <c r="O1007" t="n">
        <v>29514.51</v>
      </c>
      <c r="P1007" t="n">
        <v>142.64</v>
      </c>
      <c r="Q1007" t="n">
        <v>446.32</v>
      </c>
      <c r="R1007" t="n">
        <v>53.79</v>
      </c>
      <c r="S1007" t="n">
        <v>28.73</v>
      </c>
      <c r="T1007" t="n">
        <v>11752.94</v>
      </c>
      <c r="U1007" t="n">
        <v>0.53</v>
      </c>
      <c r="V1007" t="n">
        <v>0.86</v>
      </c>
      <c r="W1007" t="n">
        <v>0.13</v>
      </c>
      <c r="X1007" t="n">
        <v>0.72</v>
      </c>
      <c r="Y1007" t="n">
        <v>1</v>
      </c>
      <c r="Z1007" t="n">
        <v>10</v>
      </c>
    </row>
    <row r="1008">
      <c r="A1008" t="n">
        <v>12</v>
      </c>
      <c r="B1008" t="n">
        <v>120</v>
      </c>
      <c r="C1008" t="inlineStr">
        <is>
          <t xml:space="preserve">CONCLUIDO	</t>
        </is>
      </c>
      <c r="D1008" t="n">
        <v>7.532</v>
      </c>
      <c r="E1008" t="n">
        <v>13.28</v>
      </c>
      <c r="F1008" t="n">
        <v>9.34</v>
      </c>
      <c r="G1008" t="n">
        <v>20.75</v>
      </c>
      <c r="H1008" t="n">
        <v>0.3</v>
      </c>
      <c r="I1008" t="n">
        <v>27</v>
      </c>
      <c r="J1008" t="n">
        <v>237.84</v>
      </c>
      <c r="K1008" t="n">
        <v>57.72</v>
      </c>
      <c r="L1008" t="n">
        <v>4</v>
      </c>
      <c r="M1008" t="n">
        <v>25</v>
      </c>
      <c r="N1008" t="n">
        <v>56.12</v>
      </c>
      <c r="O1008" t="n">
        <v>29567.95</v>
      </c>
      <c r="P1008" t="n">
        <v>140.67</v>
      </c>
      <c r="Q1008" t="n">
        <v>446.34</v>
      </c>
      <c r="R1008" t="n">
        <v>50.7</v>
      </c>
      <c r="S1008" t="n">
        <v>28.73</v>
      </c>
      <c r="T1008" t="n">
        <v>10217.99</v>
      </c>
      <c r="U1008" t="n">
        <v>0.57</v>
      </c>
      <c r="V1008" t="n">
        <v>0.87</v>
      </c>
      <c r="W1008" t="n">
        <v>0.11</v>
      </c>
      <c r="X1008" t="n">
        <v>0.62</v>
      </c>
      <c r="Y1008" t="n">
        <v>1</v>
      </c>
      <c r="Z1008" t="n">
        <v>10</v>
      </c>
    </row>
    <row r="1009">
      <c r="A1009" t="n">
        <v>13</v>
      </c>
      <c r="B1009" t="n">
        <v>120</v>
      </c>
      <c r="C1009" t="inlineStr">
        <is>
          <t xml:space="preserve">CONCLUIDO	</t>
        </is>
      </c>
      <c r="D1009" t="n">
        <v>7.4463</v>
      </c>
      <c r="E1009" t="n">
        <v>13.43</v>
      </c>
      <c r="F1009" t="n">
        <v>9.539999999999999</v>
      </c>
      <c r="G1009" t="n">
        <v>22.01</v>
      </c>
      <c r="H1009" t="n">
        <v>0.32</v>
      </c>
      <c r="I1009" t="n">
        <v>26</v>
      </c>
      <c r="J1009" t="n">
        <v>238.28</v>
      </c>
      <c r="K1009" t="n">
        <v>57.72</v>
      </c>
      <c r="L1009" t="n">
        <v>4.25</v>
      </c>
      <c r="M1009" t="n">
        <v>24</v>
      </c>
      <c r="N1009" t="n">
        <v>56.3</v>
      </c>
      <c r="O1009" t="n">
        <v>29621.44</v>
      </c>
      <c r="P1009" t="n">
        <v>143.47</v>
      </c>
      <c r="Q1009" t="n">
        <v>446.29</v>
      </c>
      <c r="R1009" t="n">
        <v>57.4</v>
      </c>
      <c r="S1009" t="n">
        <v>28.73</v>
      </c>
      <c r="T1009" t="n">
        <v>13575.12</v>
      </c>
      <c r="U1009" t="n">
        <v>0.5</v>
      </c>
      <c r="V1009" t="n">
        <v>0.85</v>
      </c>
      <c r="W1009" t="n">
        <v>0.13</v>
      </c>
      <c r="X1009" t="n">
        <v>0.82</v>
      </c>
      <c r="Y1009" t="n">
        <v>1</v>
      </c>
      <c r="Z1009" t="n">
        <v>10</v>
      </c>
    </row>
    <row r="1010">
      <c r="A1010" t="n">
        <v>14</v>
      </c>
      <c r="B1010" t="n">
        <v>120</v>
      </c>
      <c r="C1010" t="inlineStr">
        <is>
          <t xml:space="preserve">CONCLUIDO	</t>
        </is>
      </c>
      <c r="D1010" t="n">
        <v>7.5703</v>
      </c>
      <c r="E1010" t="n">
        <v>13.21</v>
      </c>
      <c r="F1010" t="n">
        <v>9.41</v>
      </c>
      <c r="G1010" t="n">
        <v>23.52</v>
      </c>
      <c r="H1010" t="n">
        <v>0.34</v>
      </c>
      <c r="I1010" t="n">
        <v>24</v>
      </c>
      <c r="J1010" t="n">
        <v>238.71</v>
      </c>
      <c r="K1010" t="n">
        <v>57.72</v>
      </c>
      <c r="L1010" t="n">
        <v>4.5</v>
      </c>
      <c r="M1010" t="n">
        <v>22</v>
      </c>
      <c r="N1010" t="n">
        <v>56.49</v>
      </c>
      <c r="O1010" t="n">
        <v>29675.01</v>
      </c>
      <c r="P1010" t="n">
        <v>141.45</v>
      </c>
      <c r="Q1010" t="n">
        <v>446.27</v>
      </c>
      <c r="R1010" t="n">
        <v>53.26</v>
      </c>
      <c r="S1010" t="n">
        <v>28.73</v>
      </c>
      <c r="T1010" t="n">
        <v>11514.25</v>
      </c>
      <c r="U1010" t="n">
        <v>0.54</v>
      </c>
      <c r="V1010" t="n">
        <v>0.87</v>
      </c>
      <c r="W1010" t="n">
        <v>0.12</v>
      </c>
      <c r="X1010" t="n">
        <v>0.6899999999999999</v>
      </c>
      <c r="Y1010" t="n">
        <v>1</v>
      </c>
      <c r="Z1010" t="n">
        <v>10</v>
      </c>
    </row>
    <row r="1011">
      <c r="A1011" t="n">
        <v>15</v>
      </c>
      <c r="B1011" t="n">
        <v>120</v>
      </c>
      <c r="C1011" t="inlineStr">
        <is>
          <t xml:space="preserve">CONCLUIDO	</t>
        </is>
      </c>
      <c r="D1011" t="n">
        <v>7.6155</v>
      </c>
      <c r="E1011" t="n">
        <v>13.13</v>
      </c>
      <c r="F1011" t="n">
        <v>9.369999999999999</v>
      </c>
      <c r="G1011" t="n">
        <v>24.46</v>
      </c>
      <c r="H1011" t="n">
        <v>0.35</v>
      </c>
      <c r="I1011" t="n">
        <v>23</v>
      </c>
      <c r="J1011" t="n">
        <v>239.14</v>
      </c>
      <c r="K1011" t="n">
        <v>57.72</v>
      </c>
      <c r="L1011" t="n">
        <v>4.75</v>
      </c>
      <c r="M1011" t="n">
        <v>21</v>
      </c>
      <c r="N1011" t="n">
        <v>56.67</v>
      </c>
      <c r="O1011" t="n">
        <v>29728.63</v>
      </c>
      <c r="P1011" t="n">
        <v>140.45</v>
      </c>
      <c r="Q1011" t="n">
        <v>446.29</v>
      </c>
      <c r="R1011" t="n">
        <v>51.96</v>
      </c>
      <c r="S1011" t="n">
        <v>28.73</v>
      </c>
      <c r="T1011" t="n">
        <v>10869.49</v>
      </c>
      <c r="U1011" t="n">
        <v>0.55</v>
      </c>
      <c r="V1011" t="n">
        <v>0.87</v>
      </c>
      <c r="W1011" t="n">
        <v>0.12</v>
      </c>
      <c r="X1011" t="n">
        <v>0.65</v>
      </c>
      <c r="Y1011" t="n">
        <v>1</v>
      </c>
      <c r="Z1011" t="n">
        <v>10</v>
      </c>
    </row>
    <row r="1012">
      <c r="A1012" t="n">
        <v>16</v>
      </c>
      <c r="B1012" t="n">
        <v>120</v>
      </c>
      <c r="C1012" t="inlineStr">
        <is>
          <t xml:space="preserve">CONCLUIDO	</t>
        </is>
      </c>
      <c r="D1012" t="n">
        <v>7.7108</v>
      </c>
      <c r="E1012" t="n">
        <v>12.97</v>
      </c>
      <c r="F1012" t="n">
        <v>9.300000000000001</v>
      </c>
      <c r="G1012" t="n">
        <v>26.58</v>
      </c>
      <c r="H1012" t="n">
        <v>0.37</v>
      </c>
      <c r="I1012" t="n">
        <v>21</v>
      </c>
      <c r="J1012" t="n">
        <v>239.58</v>
      </c>
      <c r="K1012" t="n">
        <v>57.72</v>
      </c>
      <c r="L1012" t="n">
        <v>5</v>
      </c>
      <c r="M1012" t="n">
        <v>19</v>
      </c>
      <c r="N1012" t="n">
        <v>56.86</v>
      </c>
      <c r="O1012" t="n">
        <v>29782.33</v>
      </c>
      <c r="P1012" t="n">
        <v>138.88</v>
      </c>
      <c r="Q1012" t="n">
        <v>446.27</v>
      </c>
      <c r="R1012" t="n">
        <v>49.58</v>
      </c>
      <c r="S1012" t="n">
        <v>28.73</v>
      </c>
      <c r="T1012" t="n">
        <v>9690.040000000001</v>
      </c>
      <c r="U1012" t="n">
        <v>0.58</v>
      </c>
      <c r="V1012" t="n">
        <v>0.88</v>
      </c>
      <c r="W1012" t="n">
        <v>0.12</v>
      </c>
      <c r="X1012" t="n">
        <v>0.58</v>
      </c>
      <c r="Y1012" t="n">
        <v>1</v>
      </c>
      <c r="Z1012" t="n">
        <v>10</v>
      </c>
    </row>
    <row r="1013">
      <c r="A1013" t="n">
        <v>17</v>
      </c>
      <c r="B1013" t="n">
        <v>120</v>
      </c>
      <c r="C1013" t="inlineStr">
        <is>
          <t xml:space="preserve">CONCLUIDO	</t>
        </is>
      </c>
      <c r="D1013" t="n">
        <v>7.763</v>
      </c>
      <c r="E1013" t="n">
        <v>12.88</v>
      </c>
      <c r="F1013" t="n">
        <v>9.26</v>
      </c>
      <c r="G1013" t="n">
        <v>27.79</v>
      </c>
      <c r="H1013" t="n">
        <v>0.39</v>
      </c>
      <c r="I1013" t="n">
        <v>20</v>
      </c>
      <c r="J1013" t="n">
        <v>240.02</v>
      </c>
      <c r="K1013" t="n">
        <v>57.72</v>
      </c>
      <c r="L1013" t="n">
        <v>5.25</v>
      </c>
      <c r="M1013" t="n">
        <v>18</v>
      </c>
      <c r="N1013" t="n">
        <v>57.04</v>
      </c>
      <c r="O1013" t="n">
        <v>29836.09</v>
      </c>
      <c r="P1013" t="n">
        <v>137.97</v>
      </c>
      <c r="Q1013" t="n">
        <v>446.29</v>
      </c>
      <c r="R1013" t="n">
        <v>48.35</v>
      </c>
      <c r="S1013" t="n">
        <v>28.73</v>
      </c>
      <c r="T1013" t="n">
        <v>9077.85</v>
      </c>
      <c r="U1013" t="n">
        <v>0.59</v>
      </c>
      <c r="V1013" t="n">
        <v>0.88</v>
      </c>
      <c r="W1013" t="n">
        <v>0.11</v>
      </c>
      <c r="X1013" t="n">
        <v>0.54</v>
      </c>
      <c r="Y1013" t="n">
        <v>1</v>
      </c>
      <c r="Z1013" t="n">
        <v>10</v>
      </c>
    </row>
    <row r="1014">
      <c r="A1014" t="n">
        <v>18</v>
      </c>
      <c r="B1014" t="n">
        <v>120</v>
      </c>
      <c r="C1014" t="inlineStr">
        <is>
          <t xml:space="preserve">CONCLUIDO	</t>
        </is>
      </c>
      <c r="D1014" t="n">
        <v>7.8056</v>
      </c>
      <c r="E1014" t="n">
        <v>12.81</v>
      </c>
      <c r="F1014" t="n">
        <v>9.24</v>
      </c>
      <c r="G1014" t="n">
        <v>29.17</v>
      </c>
      <c r="H1014" t="n">
        <v>0.41</v>
      </c>
      <c r="I1014" t="n">
        <v>19</v>
      </c>
      <c r="J1014" t="n">
        <v>240.45</v>
      </c>
      <c r="K1014" t="n">
        <v>57.72</v>
      </c>
      <c r="L1014" t="n">
        <v>5.5</v>
      </c>
      <c r="M1014" t="n">
        <v>17</v>
      </c>
      <c r="N1014" t="n">
        <v>57.23</v>
      </c>
      <c r="O1014" t="n">
        <v>29890.04</v>
      </c>
      <c r="P1014" t="n">
        <v>137.51</v>
      </c>
      <c r="Q1014" t="n">
        <v>446.27</v>
      </c>
      <c r="R1014" t="n">
        <v>47.44</v>
      </c>
      <c r="S1014" t="n">
        <v>28.73</v>
      </c>
      <c r="T1014" t="n">
        <v>8629.83</v>
      </c>
      <c r="U1014" t="n">
        <v>0.61</v>
      </c>
      <c r="V1014" t="n">
        <v>0.88</v>
      </c>
      <c r="W1014" t="n">
        <v>0.11</v>
      </c>
      <c r="X1014" t="n">
        <v>0.52</v>
      </c>
      <c r="Y1014" t="n">
        <v>1</v>
      </c>
      <c r="Z1014" t="n">
        <v>10</v>
      </c>
    </row>
    <row r="1015">
      <c r="A1015" t="n">
        <v>19</v>
      </c>
      <c r="B1015" t="n">
        <v>120</v>
      </c>
      <c r="C1015" t="inlineStr">
        <is>
          <t xml:space="preserve">CONCLUIDO	</t>
        </is>
      </c>
      <c r="D1015" t="n">
        <v>7.8522</v>
      </c>
      <c r="E1015" t="n">
        <v>12.74</v>
      </c>
      <c r="F1015" t="n">
        <v>9.210000000000001</v>
      </c>
      <c r="G1015" t="n">
        <v>30.69</v>
      </c>
      <c r="H1015" t="n">
        <v>0.42</v>
      </c>
      <c r="I1015" t="n">
        <v>18</v>
      </c>
      <c r="J1015" t="n">
        <v>240.89</v>
      </c>
      <c r="K1015" t="n">
        <v>57.72</v>
      </c>
      <c r="L1015" t="n">
        <v>5.75</v>
      </c>
      <c r="M1015" t="n">
        <v>16</v>
      </c>
      <c r="N1015" t="n">
        <v>57.42</v>
      </c>
      <c r="O1015" t="n">
        <v>29943.94</v>
      </c>
      <c r="P1015" t="n">
        <v>136.35</v>
      </c>
      <c r="Q1015" t="n">
        <v>446.31</v>
      </c>
      <c r="R1015" t="n">
        <v>46.55</v>
      </c>
      <c r="S1015" t="n">
        <v>28.73</v>
      </c>
      <c r="T1015" t="n">
        <v>8190.89</v>
      </c>
      <c r="U1015" t="n">
        <v>0.62</v>
      </c>
      <c r="V1015" t="n">
        <v>0.88</v>
      </c>
      <c r="W1015" t="n">
        <v>0.11</v>
      </c>
      <c r="X1015" t="n">
        <v>0.49</v>
      </c>
      <c r="Y1015" t="n">
        <v>1</v>
      </c>
      <c r="Z1015" t="n">
        <v>10</v>
      </c>
    </row>
    <row r="1016">
      <c r="A1016" t="n">
        <v>20</v>
      </c>
      <c r="B1016" t="n">
        <v>120</v>
      </c>
      <c r="C1016" t="inlineStr">
        <is>
          <t xml:space="preserve">CONCLUIDO	</t>
        </is>
      </c>
      <c r="D1016" t="n">
        <v>7.8479</v>
      </c>
      <c r="E1016" t="n">
        <v>12.74</v>
      </c>
      <c r="F1016" t="n">
        <v>9.210000000000001</v>
      </c>
      <c r="G1016" t="n">
        <v>30.71</v>
      </c>
      <c r="H1016" t="n">
        <v>0.44</v>
      </c>
      <c r="I1016" t="n">
        <v>18</v>
      </c>
      <c r="J1016" t="n">
        <v>241.33</v>
      </c>
      <c r="K1016" t="n">
        <v>57.72</v>
      </c>
      <c r="L1016" t="n">
        <v>6</v>
      </c>
      <c r="M1016" t="n">
        <v>16</v>
      </c>
      <c r="N1016" t="n">
        <v>57.6</v>
      </c>
      <c r="O1016" t="n">
        <v>29997.9</v>
      </c>
      <c r="P1016" t="n">
        <v>136.44</v>
      </c>
      <c r="Q1016" t="n">
        <v>446.28</v>
      </c>
      <c r="R1016" t="n">
        <v>46.79</v>
      </c>
      <c r="S1016" t="n">
        <v>28.73</v>
      </c>
      <c r="T1016" t="n">
        <v>8307.99</v>
      </c>
      <c r="U1016" t="n">
        <v>0.61</v>
      </c>
      <c r="V1016" t="n">
        <v>0.88</v>
      </c>
      <c r="W1016" t="n">
        <v>0.11</v>
      </c>
      <c r="X1016" t="n">
        <v>0.49</v>
      </c>
      <c r="Y1016" t="n">
        <v>1</v>
      </c>
      <c r="Z1016" t="n">
        <v>10</v>
      </c>
    </row>
    <row r="1017">
      <c r="A1017" t="n">
        <v>21</v>
      </c>
      <c r="B1017" t="n">
        <v>120</v>
      </c>
      <c r="C1017" t="inlineStr">
        <is>
          <t xml:space="preserve">CONCLUIDO	</t>
        </is>
      </c>
      <c r="D1017" t="n">
        <v>7.8992</v>
      </c>
      <c r="E1017" t="n">
        <v>12.66</v>
      </c>
      <c r="F1017" t="n">
        <v>9.18</v>
      </c>
      <c r="G1017" t="n">
        <v>32.39</v>
      </c>
      <c r="H1017" t="n">
        <v>0.46</v>
      </c>
      <c r="I1017" t="n">
        <v>17</v>
      </c>
      <c r="J1017" t="n">
        <v>241.77</v>
      </c>
      <c r="K1017" t="n">
        <v>57.72</v>
      </c>
      <c r="L1017" t="n">
        <v>6.25</v>
      </c>
      <c r="M1017" t="n">
        <v>15</v>
      </c>
      <c r="N1017" t="n">
        <v>57.79</v>
      </c>
      <c r="O1017" t="n">
        <v>30051.93</v>
      </c>
      <c r="P1017" t="n">
        <v>135.42</v>
      </c>
      <c r="Q1017" t="n">
        <v>446.28</v>
      </c>
      <c r="R1017" t="n">
        <v>45.49</v>
      </c>
      <c r="S1017" t="n">
        <v>28.73</v>
      </c>
      <c r="T1017" t="n">
        <v>7665.75</v>
      </c>
      <c r="U1017" t="n">
        <v>0.63</v>
      </c>
      <c r="V1017" t="n">
        <v>0.89</v>
      </c>
      <c r="W1017" t="n">
        <v>0.11</v>
      </c>
      <c r="X1017" t="n">
        <v>0.46</v>
      </c>
      <c r="Y1017" t="n">
        <v>1</v>
      </c>
      <c r="Z1017" t="n">
        <v>10</v>
      </c>
    </row>
    <row r="1018">
      <c r="A1018" t="n">
        <v>22</v>
      </c>
      <c r="B1018" t="n">
        <v>120</v>
      </c>
      <c r="C1018" t="inlineStr">
        <is>
          <t xml:space="preserve">CONCLUIDO	</t>
        </is>
      </c>
      <c r="D1018" t="n">
        <v>7.9504</v>
      </c>
      <c r="E1018" t="n">
        <v>12.58</v>
      </c>
      <c r="F1018" t="n">
        <v>9.140000000000001</v>
      </c>
      <c r="G1018" t="n">
        <v>34.28</v>
      </c>
      <c r="H1018" t="n">
        <v>0.48</v>
      </c>
      <c r="I1018" t="n">
        <v>16</v>
      </c>
      <c r="J1018" t="n">
        <v>242.2</v>
      </c>
      <c r="K1018" t="n">
        <v>57.72</v>
      </c>
      <c r="L1018" t="n">
        <v>6.5</v>
      </c>
      <c r="M1018" t="n">
        <v>14</v>
      </c>
      <c r="N1018" t="n">
        <v>57.98</v>
      </c>
      <c r="O1018" t="n">
        <v>30106.03</v>
      </c>
      <c r="P1018" t="n">
        <v>134.47</v>
      </c>
      <c r="Q1018" t="n">
        <v>446.31</v>
      </c>
      <c r="R1018" t="n">
        <v>44.24</v>
      </c>
      <c r="S1018" t="n">
        <v>28.73</v>
      </c>
      <c r="T1018" t="n">
        <v>7043.26</v>
      </c>
      <c r="U1018" t="n">
        <v>0.65</v>
      </c>
      <c r="V1018" t="n">
        <v>0.89</v>
      </c>
      <c r="W1018" t="n">
        <v>0.11</v>
      </c>
      <c r="X1018" t="n">
        <v>0.42</v>
      </c>
      <c r="Y1018" t="n">
        <v>1</v>
      </c>
      <c r="Z1018" t="n">
        <v>10</v>
      </c>
    </row>
    <row r="1019">
      <c r="A1019" t="n">
        <v>23</v>
      </c>
      <c r="B1019" t="n">
        <v>120</v>
      </c>
      <c r="C1019" t="inlineStr">
        <is>
          <t xml:space="preserve">CONCLUIDO	</t>
        </is>
      </c>
      <c r="D1019" t="n">
        <v>7.9461</v>
      </c>
      <c r="E1019" t="n">
        <v>12.58</v>
      </c>
      <c r="F1019" t="n">
        <v>9.15</v>
      </c>
      <c r="G1019" t="n">
        <v>34.3</v>
      </c>
      <c r="H1019" t="n">
        <v>0.49</v>
      </c>
      <c r="I1019" t="n">
        <v>16</v>
      </c>
      <c r="J1019" t="n">
        <v>242.64</v>
      </c>
      <c r="K1019" t="n">
        <v>57.72</v>
      </c>
      <c r="L1019" t="n">
        <v>6.75</v>
      </c>
      <c r="M1019" t="n">
        <v>14</v>
      </c>
      <c r="N1019" t="n">
        <v>58.17</v>
      </c>
      <c r="O1019" t="n">
        <v>30160.2</v>
      </c>
      <c r="P1019" t="n">
        <v>134.35</v>
      </c>
      <c r="Q1019" t="n">
        <v>446.27</v>
      </c>
      <c r="R1019" t="n">
        <v>44.51</v>
      </c>
      <c r="S1019" t="n">
        <v>28.73</v>
      </c>
      <c r="T1019" t="n">
        <v>7179.36</v>
      </c>
      <c r="U1019" t="n">
        <v>0.65</v>
      </c>
      <c r="V1019" t="n">
        <v>0.89</v>
      </c>
      <c r="W1019" t="n">
        <v>0.11</v>
      </c>
      <c r="X1019" t="n">
        <v>0.43</v>
      </c>
      <c r="Y1019" t="n">
        <v>1</v>
      </c>
      <c r="Z1019" t="n">
        <v>10</v>
      </c>
    </row>
    <row r="1020">
      <c r="A1020" t="n">
        <v>24</v>
      </c>
      <c r="B1020" t="n">
        <v>120</v>
      </c>
      <c r="C1020" t="inlineStr">
        <is>
          <t xml:space="preserve">CONCLUIDO	</t>
        </is>
      </c>
      <c r="D1020" t="n">
        <v>8.0039</v>
      </c>
      <c r="E1020" t="n">
        <v>12.49</v>
      </c>
      <c r="F1020" t="n">
        <v>9.1</v>
      </c>
      <c r="G1020" t="n">
        <v>36.41</v>
      </c>
      <c r="H1020" t="n">
        <v>0.51</v>
      </c>
      <c r="I1020" t="n">
        <v>15</v>
      </c>
      <c r="J1020" t="n">
        <v>243.08</v>
      </c>
      <c r="K1020" t="n">
        <v>57.72</v>
      </c>
      <c r="L1020" t="n">
        <v>7</v>
      </c>
      <c r="M1020" t="n">
        <v>13</v>
      </c>
      <c r="N1020" t="n">
        <v>58.36</v>
      </c>
      <c r="O1020" t="n">
        <v>30214.44</v>
      </c>
      <c r="P1020" t="n">
        <v>133.39</v>
      </c>
      <c r="Q1020" t="n">
        <v>446.28</v>
      </c>
      <c r="R1020" t="n">
        <v>42.99</v>
      </c>
      <c r="S1020" t="n">
        <v>28.73</v>
      </c>
      <c r="T1020" t="n">
        <v>6424.98</v>
      </c>
      <c r="U1020" t="n">
        <v>0.67</v>
      </c>
      <c r="V1020" t="n">
        <v>0.89</v>
      </c>
      <c r="W1020" t="n">
        <v>0.1</v>
      </c>
      <c r="X1020" t="n">
        <v>0.38</v>
      </c>
      <c r="Y1020" t="n">
        <v>1</v>
      </c>
      <c r="Z1020" t="n">
        <v>10</v>
      </c>
    </row>
    <row r="1021">
      <c r="A1021" t="n">
        <v>25</v>
      </c>
      <c r="B1021" t="n">
        <v>120</v>
      </c>
      <c r="C1021" t="inlineStr">
        <is>
          <t xml:space="preserve">CONCLUIDO	</t>
        </is>
      </c>
      <c r="D1021" t="n">
        <v>8.021699999999999</v>
      </c>
      <c r="E1021" t="n">
        <v>12.47</v>
      </c>
      <c r="F1021" t="n">
        <v>9.07</v>
      </c>
      <c r="G1021" t="n">
        <v>36.3</v>
      </c>
      <c r="H1021" t="n">
        <v>0.53</v>
      </c>
      <c r="I1021" t="n">
        <v>15</v>
      </c>
      <c r="J1021" t="n">
        <v>243.52</v>
      </c>
      <c r="K1021" t="n">
        <v>57.72</v>
      </c>
      <c r="L1021" t="n">
        <v>7.25</v>
      </c>
      <c r="M1021" t="n">
        <v>13</v>
      </c>
      <c r="N1021" t="n">
        <v>58.55</v>
      </c>
      <c r="O1021" t="n">
        <v>30268.74</v>
      </c>
      <c r="P1021" t="n">
        <v>132.8</v>
      </c>
      <c r="Q1021" t="n">
        <v>446.27</v>
      </c>
      <c r="R1021" t="n">
        <v>41.98</v>
      </c>
      <c r="S1021" t="n">
        <v>28.73</v>
      </c>
      <c r="T1021" t="n">
        <v>5918.53</v>
      </c>
      <c r="U1021" t="n">
        <v>0.68</v>
      </c>
      <c r="V1021" t="n">
        <v>0.9</v>
      </c>
      <c r="W1021" t="n">
        <v>0.11</v>
      </c>
      <c r="X1021" t="n">
        <v>0.35</v>
      </c>
      <c r="Y1021" t="n">
        <v>1</v>
      </c>
      <c r="Z1021" t="n">
        <v>10</v>
      </c>
    </row>
    <row r="1022">
      <c r="A1022" t="n">
        <v>26</v>
      </c>
      <c r="B1022" t="n">
        <v>120</v>
      </c>
      <c r="C1022" t="inlineStr">
        <is>
          <t xml:space="preserve">CONCLUIDO	</t>
        </is>
      </c>
      <c r="D1022" t="n">
        <v>8.0937</v>
      </c>
      <c r="E1022" t="n">
        <v>12.36</v>
      </c>
      <c r="F1022" t="n">
        <v>9.01</v>
      </c>
      <c r="G1022" t="n">
        <v>38.61</v>
      </c>
      <c r="H1022" t="n">
        <v>0.55</v>
      </c>
      <c r="I1022" t="n">
        <v>14</v>
      </c>
      <c r="J1022" t="n">
        <v>243.96</v>
      </c>
      <c r="K1022" t="n">
        <v>57.72</v>
      </c>
      <c r="L1022" t="n">
        <v>7.5</v>
      </c>
      <c r="M1022" t="n">
        <v>12</v>
      </c>
      <c r="N1022" t="n">
        <v>58.74</v>
      </c>
      <c r="O1022" t="n">
        <v>30323.11</v>
      </c>
      <c r="P1022" t="n">
        <v>131.34</v>
      </c>
      <c r="Q1022" t="n">
        <v>446.33</v>
      </c>
      <c r="R1022" t="n">
        <v>39.97</v>
      </c>
      <c r="S1022" t="n">
        <v>28.73</v>
      </c>
      <c r="T1022" t="n">
        <v>4920.03</v>
      </c>
      <c r="U1022" t="n">
        <v>0.72</v>
      </c>
      <c r="V1022" t="n">
        <v>0.9</v>
      </c>
      <c r="W1022" t="n">
        <v>0.1</v>
      </c>
      <c r="X1022" t="n">
        <v>0.29</v>
      </c>
      <c r="Y1022" t="n">
        <v>1</v>
      </c>
      <c r="Z1022" t="n">
        <v>10</v>
      </c>
    </row>
    <row r="1023">
      <c r="A1023" t="n">
        <v>27</v>
      </c>
      <c r="B1023" t="n">
        <v>120</v>
      </c>
      <c r="C1023" t="inlineStr">
        <is>
          <t xml:space="preserve">CONCLUIDO	</t>
        </is>
      </c>
      <c r="D1023" t="n">
        <v>7.9966</v>
      </c>
      <c r="E1023" t="n">
        <v>12.51</v>
      </c>
      <c r="F1023" t="n">
        <v>9.16</v>
      </c>
      <c r="G1023" t="n">
        <v>39.25</v>
      </c>
      <c r="H1023" t="n">
        <v>0.5600000000000001</v>
      </c>
      <c r="I1023" t="n">
        <v>14</v>
      </c>
      <c r="J1023" t="n">
        <v>244.41</v>
      </c>
      <c r="K1023" t="n">
        <v>57.72</v>
      </c>
      <c r="L1023" t="n">
        <v>7.75</v>
      </c>
      <c r="M1023" t="n">
        <v>12</v>
      </c>
      <c r="N1023" t="n">
        <v>58.93</v>
      </c>
      <c r="O1023" t="n">
        <v>30377.55</v>
      </c>
      <c r="P1023" t="n">
        <v>133.27</v>
      </c>
      <c r="Q1023" t="n">
        <v>446.32</v>
      </c>
      <c r="R1023" t="n">
        <v>45.36</v>
      </c>
      <c r="S1023" t="n">
        <v>28.73</v>
      </c>
      <c r="T1023" t="n">
        <v>7612.89</v>
      </c>
      <c r="U1023" t="n">
        <v>0.63</v>
      </c>
      <c r="V1023" t="n">
        <v>0.89</v>
      </c>
      <c r="W1023" t="n">
        <v>0.1</v>
      </c>
      <c r="X1023" t="n">
        <v>0.44</v>
      </c>
      <c r="Y1023" t="n">
        <v>1</v>
      </c>
      <c r="Z1023" t="n">
        <v>10</v>
      </c>
    </row>
    <row r="1024">
      <c r="A1024" t="n">
        <v>28</v>
      </c>
      <c r="B1024" t="n">
        <v>120</v>
      </c>
      <c r="C1024" t="inlineStr">
        <is>
          <t xml:space="preserve">CONCLUIDO	</t>
        </is>
      </c>
      <c r="D1024" t="n">
        <v>8.0837</v>
      </c>
      <c r="E1024" t="n">
        <v>12.37</v>
      </c>
      <c r="F1024" t="n">
        <v>9.07</v>
      </c>
      <c r="G1024" t="n">
        <v>41.86</v>
      </c>
      <c r="H1024" t="n">
        <v>0.58</v>
      </c>
      <c r="I1024" t="n">
        <v>13</v>
      </c>
      <c r="J1024" t="n">
        <v>244.85</v>
      </c>
      <c r="K1024" t="n">
        <v>57.72</v>
      </c>
      <c r="L1024" t="n">
        <v>8</v>
      </c>
      <c r="M1024" t="n">
        <v>11</v>
      </c>
      <c r="N1024" t="n">
        <v>59.12</v>
      </c>
      <c r="O1024" t="n">
        <v>30432.06</v>
      </c>
      <c r="P1024" t="n">
        <v>131.52</v>
      </c>
      <c r="Q1024" t="n">
        <v>446.32</v>
      </c>
      <c r="R1024" t="n">
        <v>42.12</v>
      </c>
      <c r="S1024" t="n">
        <v>28.73</v>
      </c>
      <c r="T1024" t="n">
        <v>5998.07</v>
      </c>
      <c r="U1024" t="n">
        <v>0.68</v>
      </c>
      <c r="V1024" t="n">
        <v>0.9</v>
      </c>
      <c r="W1024" t="n">
        <v>0.1</v>
      </c>
      <c r="X1024" t="n">
        <v>0.35</v>
      </c>
      <c r="Y1024" t="n">
        <v>1</v>
      </c>
      <c r="Z1024" t="n">
        <v>10</v>
      </c>
    </row>
    <row r="1025">
      <c r="A1025" t="n">
        <v>29</v>
      </c>
      <c r="B1025" t="n">
        <v>120</v>
      </c>
      <c r="C1025" t="inlineStr">
        <is>
          <t xml:space="preserve">CONCLUIDO	</t>
        </is>
      </c>
      <c r="D1025" t="n">
        <v>8.0848</v>
      </c>
      <c r="E1025" t="n">
        <v>12.37</v>
      </c>
      <c r="F1025" t="n">
        <v>9.07</v>
      </c>
      <c r="G1025" t="n">
        <v>41.85</v>
      </c>
      <c r="H1025" t="n">
        <v>0.6</v>
      </c>
      <c r="I1025" t="n">
        <v>13</v>
      </c>
      <c r="J1025" t="n">
        <v>245.29</v>
      </c>
      <c r="K1025" t="n">
        <v>57.72</v>
      </c>
      <c r="L1025" t="n">
        <v>8.25</v>
      </c>
      <c r="M1025" t="n">
        <v>11</v>
      </c>
      <c r="N1025" t="n">
        <v>59.32</v>
      </c>
      <c r="O1025" t="n">
        <v>30486.64</v>
      </c>
      <c r="P1025" t="n">
        <v>131.27</v>
      </c>
      <c r="Q1025" t="n">
        <v>446.29</v>
      </c>
      <c r="R1025" t="n">
        <v>42.02</v>
      </c>
      <c r="S1025" t="n">
        <v>28.73</v>
      </c>
      <c r="T1025" t="n">
        <v>5950.13</v>
      </c>
      <c r="U1025" t="n">
        <v>0.68</v>
      </c>
      <c r="V1025" t="n">
        <v>0.9</v>
      </c>
      <c r="W1025" t="n">
        <v>0.1</v>
      </c>
      <c r="X1025" t="n">
        <v>0.35</v>
      </c>
      <c r="Y1025" t="n">
        <v>1</v>
      </c>
      <c r="Z1025" t="n">
        <v>10</v>
      </c>
    </row>
    <row r="1026">
      <c r="A1026" t="n">
        <v>30</v>
      </c>
      <c r="B1026" t="n">
        <v>120</v>
      </c>
      <c r="C1026" t="inlineStr">
        <is>
          <t xml:space="preserve">CONCLUIDO	</t>
        </is>
      </c>
      <c r="D1026" t="n">
        <v>8.135</v>
      </c>
      <c r="E1026" t="n">
        <v>12.29</v>
      </c>
      <c r="F1026" t="n">
        <v>9.039999999999999</v>
      </c>
      <c r="G1026" t="n">
        <v>45.18</v>
      </c>
      <c r="H1026" t="n">
        <v>0.62</v>
      </c>
      <c r="I1026" t="n">
        <v>12</v>
      </c>
      <c r="J1026" t="n">
        <v>245.73</v>
      </c>
      <c r="K1026" t="n">
        <v>57.72</v>
      </c>
      <c r="L1026" t="n">
        <v>8.5</v>
      </c>
      <c r="M1026" t="n">
        <v>10</v>
      </c>
      <c r="N1026" t="n">
        <v>59.51</v>
      </c>
      <c r="O1026" t="n">
        <v>30541.29</v>
      </c>
      <c r="P1026" t="n">
        <v>130.23</v>
      </c>
      <c r="Q1026" t="n">
        <v>446.27</v>
      </c>
      <c r="R1026" t="n">
        <v>40.91</v>
      </c>
      <c r="S1026" t="n">
        <v>28.73</v>
      </c>
      <c r="T1026" t="n">
        <v>5400.33</v>
      </c>
      <c r="U1026" t="n">
        <v>0.7</v>
      </c>
      <c r="V1026" t="n">
        <v>0.9</v>
      </c>
      <c r="W1026" t="n">
        <v>0.1</v>
      </c>
      <c r="X1026" t="n">
        <v>0.32</v>
      </c>
      <c r="Y1026" t="n">
        <v>1</v>
      </c>
      <c r="Z1026" t="n">
        <v>10</v>
      </c>
    </row>
    <row r="1027">
      <c r="A1027" t="n">
        <v>31</v>
      </c>
      <c r="B1027" t="n">
        <v>120</v>
      </c>
      <c r="C1027" t="inlineStr">
        <is>
          <t xml:space="preserve">CONCLUIDO	</t>
        </is>
      </c>
      <c r="D1027" t="n">
        <v>8.1295</v>
      </c>
      <c r="E1027" t="n">
        <v>12.3</v>
      </c>
      <c r="F1027" t="n">
        <v>9.050000000000001</v>
      </c>
      <c r="G1027" t="n">
        <v>45.23</v>
      </c>
      <c r="H1027" t="n">
        <v>0.63</v>
      </c>
      <c r="I1027" t="n">
        <v>12</v>
      </c>
      <c r="J1027" t="n">
        <v>246.18</v>
      </c>
      <c r="K1027" t="n">
        <v>57.72</v>
      </c>
      <c r="L1027" t="n">
        <v>8.75</v>
      </c>
      <c r="M1027" t="n">
        <v>10</v>
      </c>
      <c r="N1027" t="n">
        <v>59.7</v>
      </c>
      <c r="O1027" t="n">
        <v>30596.01</v>
      </c>
      <c r="P1027" t="n">
        <v>130.38</v>
      </c>
      <c r="Q1027" t="n">
        <v>446.28</v>
      </c>
      <c r="R1027" t="n">
        <v>41.22</v>
      </c>
      <c r="S1027" t="n">
        <v>28.73</v>
      </c>
      <c r="T1027" t="n">
        <v>5553.13</v>
      </c>
      <c r="U1027" t="n">
        <v>0.7</v>
      </c>
      <c r="V1027" t="n">
        <v>0.9</v>
      </c>
      <c r="W1027" t="n">
        <v>0.1</v>
      </c>
      <c r="X1027" t="n">
        <v>0.32</v>
      </c>
      <c r="Y1027" t="n">
        <v>1</v>
      </c>
      <c r="Z1027" t="n">
        <v>10</v>
      </c>
    </row>
    <row r="1028">
      <c r="A1028" t="n">
        <v>32</v>
      </c>
      <c r="B1028" t="n">
        <v>120</v>
      </c>
      <c r="C1028" t="inlineStr">
        <is>
          <t xml:space="preserve">CONCLUIDO	</t>
        </is>
      </c>
      <c r="D1028" t="n">
        <v>8.133800000000001</v>
      </c>
      <c r="E1028" t="n">
        <v>12.29</v>
      </c>
      <c r="F1028" t="n">
        <v>9.039999999999999</v>
      </c>
      <c r="G1028" t="n">
        <v>45.19</v>
      </c>
      <c r="H1028" t="n">
        <v>0.65</v>
      </c>
      <c r="I1028" t="n">
        <v>12</v>
      </c>
      <c r="J1028" t="n">
        <v>246.62</v>
      </c>
      <c r="K1028" t="n">
        <v>57.72</v>
      </c>
      <c r="L1028" t="n">
        <v>9</v>
      </c>
      <c r="M1028" t="n">
        <v>10</v>
      </c>
      <c r="N1028" t="n">
        <v>59.9</v>
      </c>
      <c r="O1028" t="n">
        <v>30650.8</v>
      </c>
      <c r="P1028" t="n">
        <v>130.16</v>
      </c>
      <c r="Q1028" t="n">
        <v>446.28</v>
      </c>
      <c r="R1028" t="n">
        <v>41.04</v>
      </c>
      <c r="S1028" t="n">
        <v>28.73</v>
      </c>
      <c r="T1028" t="n">
        <v>5465.2</v>
      </c>
      <c r="U1028" t="n">
        <v>0.7</v>
      </c>
      <c r="V1028" t="n">
        <v>0.9</v>
      </c>
      <c r="W1028" t="n">
        <v>0.1</v>
      </c>
      <c r="X1028" t="n">
        <v>0.32</v>
      </c>
      <c r="Y1028" t="n">
        <v>1</v>
      </c>
      <c r="Z1028" t="n">
        <v>10</v>
      </c>
    </row>
    <row r="1029">
      <c r="A1029" t="n">
        <v>33</v>
      </c>
      <c r="B1029" t="n">
        <v>120</v>
      </c>
      <c r="C1029" t="inlineStr">
        <is>
          <t xml:space="preserve">CONCLUIDO	</t>
        </is>
      </c>
      <c r="D1029" t="n">
        <v>8.1889</v>
      </c>
      <c r="E1029" t="n">
        <v>12.21</v>
      </c>
      <c r="F1029" t="n">
        <v>9</v>
      </c>
      <c r="G1029" t="n">
        <v>49.1</v>
      </c>
      <c r="H1029" t="n">
        <v>0.67</v>
      </c>
      <c r="I1029" t="n">
        <v>11</v>
      </c>
      <c r="J1029" t="n">
        <v>247.07</v>
      </c>
      <c r="K1029" t="n">
        <v>57.72</v>
      </c>
      <c r="L1029" t="n">
        <v>9.25</v>
      </c>
      <c r="M1029" t="n">
        <v>9</v>
      </c>
      <c r="N1029" t="n">
        <v>60.09</v>
      </c>
      <c r="O1029" t="n">
        <v>30705.66</v>
      </c>
      <c r="P1029" t="n">
        <v>128.87</v>
      </c>
      <c r="Q1029" t="n">
        <v>446.3</v>
      </c>
      <c r="R1029" t="n">
        <v>39.79</v>
      </c>
      <c r="S1029" t="n">
        <v>28.73</v>
      </c>
      <c r="T1029" t="n">
        <v>4843.8</v>
      </c>
      <c r="U1029" t="n">
        <v>0.72</v>
      </c>
      <c r="V1029" t="n">
        <v>0.9</v>
      </c>
      <c r="W1029" t="n">
        <v>0.1</v>
      </c>
      <c r="X1029" t="n">
        <v>0.28</v>
      </c>
      <c r="Y1029" t="n">
        <v>1</v>
      </c>
      <c r="Z1029" t="n">
        <v>10</v>
      </c>
    </row>
    <row r="1030">
      <c r="A1030" t="n">
        <v>34</v>
      </c>
      <c r="B1030" t="n">
        <v>120</v>
      </c>
      <c r="C1030" t="inlineStr">
        <is>
          <t xml:space="preserve">CONCLUIDO	</t>
        </is>
      </c>
      <c r="D1030" t="n">
        <v>8.1898</v>
      </c>
      <c r="E1030" t="n">
        <v>12.21</v>
      </c>
      <c r="F1030" t="n">
        <v>9</v>
      </c>
      <c r="G1030" t="n">
        <v>49.09</v>
      </c>
      <c r="H1030" t="n">
        <v>0.68</v>
      </c>
      <c r="I1030" t="n">
        <v>11</v>
      </c>
      <c r="J1030" t="n">
        <v>247.51</v>
      </c>
      <c r="K1030" t="n">
        <v>57.72</v>
      </c>
      <c r="L1030" t="n">
        <v>9.5</v>
      </c>
      <c r="M1030" t="n">
        <v>9</v>
      </c>
      <c r="N1030" t="n">
        <v>60.29</v>
      </c>
      <c r="O1030" t="n">
        <v>30760.6</v>
      </c>
      <c r="P1030" t="n">
        <v>128.61</v>
      </c>
      <c r="Q1030" t="n">
        <v>446.28</v>
      </c>
      <c r="R1030" t="n">
        <v>39.78</v>
      </c>
      <c r="S1030" t="n">
        <v>28.73</v>
      </c>
      <c r="T1030" t="n">
        <v>4842.44</v>
      </c>
      <c r="U1030" t="n">
        <v>0.72</v>
      </c>
      <c r="V1030" t="n">
        <v>0.9</v>
      </c>
      <c r="W1030" t="n">
        <v>0.1</v>
      </c>
      <c r="X1030" t="n">
        <v>0.28</v>
      </c>
      <c r="Y1030" t="n">
        <v>1</v>
      </c>
      <c r="Z1030" t="n">
        <v>10</v>
      </c>
    </row>
    <row r="1031">
      <c r="A1031" t="n">
        <v>35</v>
      </c>
      <c r="B1031" t="n">
        <v>120</v>
      </c>
      <c r="C1031" t="inlineStr">
        <is>
          <t xml:space="preserve">CONCLUIDO	</t>
        </is>
      </c>
      <c r="D1031" t="n">
        <v>8.189299999999999</v>
      </c>
      <c r="E1031" t="n">
        <v>12.21</v>
      </c>
      <c r="F1031" t="n">
        <v>9</v>
      </c>
      <c r="G1031" t="n">
        <v>49.1</v>
      </c>
      <c r="H1031" t="n">
        <v>0.7</v>
      </c>
      <c r="I1031" t="n">
        <v>11</v>
      </c>
      <c r="J1031" t="n">
        <v>247.96</v>
      </c>
      <c r="K1031" t="n">
        <v>57.72</v>
      </c>
      <c r="L1031" t="n">
        <v>9.75</v>
      </c>
      <c r="M1031" t="n">
        <v>9</v>
      </c>
      <c r="N1031" t="n">
        <v>60.48</v>
      </c>
      <c r="O1031" t="n">
        <v>30815.6</v>
      </c>
      <c r="P1031" t="n">
        <v>128.22</v>
      </c>
      <c r="Q1031" t="n">
        <v>446.27</v>
      </c>
      <c r="R1031" t="n">
        <v>39.82</v>
      </c>
      <c r="S1031" t="n">
        <v>28.73</v>
      </c>
      <c r="T1031" t="n">
        <v>4860.5</v>
      </c>
      <c r="U1031" t="n">
        <v>0.72</v>
      </c>
      <c r="V1031" t="n">
        <v>0.9</v>
      </c>
      <c r="W1031" t="n">
        <v>0.1</v>
      </c>
      <c r="X1031" t="n">
        <v>0.28</v>
      </c>
      <c r="Y1031" t="n">
        <v>1</v>
      </c>
      <c r="Z1031" t="n">
        <v>10</v>
      </c>
    </row>
    <row r="1032">
      <c r="A1032" t="n">
        <v>36</v>
      </c>
      <c r="B1032" t="n">
        <v>120</v>
      </c>
      <c r="C1032" t="inlineStr">
        <is>
          <t xml:space="preserve">CONCLUIDO	</t>
        </is>
      </c>
      <c r="D1032" t="n">
        <v>8.185</v>
      </c>
      <c r="E1032" t="n">
        <v>12.22</v>
      </c>
      <c r="F1032" t="n">
        <v>9.01</v>
      </c>
      <c r="G1032" t="n">
        <v>49.13</v>
      </c>
      <c r="H1032" t="n">
        <v>0.72</v>
      </c>
      <c r="I1032" t="n">
        <v>11</v>
      </c>
      <c r="J1032" t="n">
        <v>248.4</v>
      </c>
      <c r="K1032" t="n">
        <v>57.72</v>
      </c>
      <c r="L1032" t="n">
        <v>10</v>
      </c>
      <c r="M1032" t="n">
        <v>9</v>
      </c>
      <c r="N1032" t="n">
        <v>60.68</v>
      </c>
      <c r="O1032" t="n">
        <v>30870.67</v>
      </c>
      <c r="P1032" t="n">
        <v>128.07</v>
      </c>
      <c r="Q1032" t="n">
        <v>446.34</v>
      </c>
      <c r="R1032" t="n">
        <v>39.96</v>
      </c>
      <c r="S1032" t="n">
        <v>28.73</v>
      </c>
      <c r="T1032" t="n">
        <v>4931.42</v>
      </c>
      <c r="U1032" t="n">
        <v>0.72</v>
      </c>
      <c r="V1032" t="n">
        <v>0.9</v>
      </c>
      <c r="W1032" t="n">
        <v>0.1</v>
      </c>
      <c r="X1032" t="n">
        <v>0.29</v>
      </c>
      <c r="Y1032" t="n">
        <v>1</v>
      </c>
      <c r="Z1032" t="n">
        <v>10</v>
      </c>
    </row>
    <row r="1033">
      <c r="A1033" t="n">
        <v>37</v>
      </c>
      <c r="B1033" t="n">
        <v>120</v>
      </c>
      <c r="C1033" t="inlineStr">
        <is>
          <t xml:space="preserve">CONCLUIDO	</t>
        </is>
      </c>
      <c r="D1033" t="n">
        <v>8.2453</v>
      </c>
      <c r="E1033" t="n">
        <v>12.13</v>
      </c>
      <c r="F1033" t="n">
        <v>8.960000000000001</v>
      </c>
      <c r="G1033" t="n">
        <v>53.78</v>
      </c>
      <c r="H1033" t="n">
        <v>0.73</v>
      </c>
      <c r="I1033" t="n">
        <v>10</v>
      </c>
      <c r="J1033" t="n">
        <v>248.85</v>
      </c>
      <c r="K1033" t="n">
        <v>57.72</v>
      </c>
      <c r="L1033" t="n">
        <v>10.25</v>
      </c>
      <c r="M1033" t="n">
        <v>8</v>
      </c>
      <c r="N1033" t="n">
        <v>60.88</v>
      </c>
      <c r="O1033" t="n">
        <v>30925.82</v>
      </c>
      <c r="P1033" t="n">
        <v>127.11</v>
      </c>
      <c r="Q1033" t="n">
        <v>446.31</v>
      </c>
      <c r="R1033" t="n">
        <v>38.45</v>
      </c>
      <c r="S1033" t="n">
        <v>28.73</v>
      </c>
      <c r="T1033" t="n">
        <v>4182.21</v>
      </c>
      <c r="U1033" t="n">
        <v>0.75</v>
      </c>
      <c r="V1033" t="n">
        <v>0.91</v>
      </c>
      <c r="W1033" t="n">
        <v>0.1</v>
      </c>
      <c r="X1033" t="n">
        <v>0.24</v>
      </c>
      <c r="Y1033" t="n">
        <v>1</v>
      </c>
      <c r="Z1033" t="n">
        <v>10</v>
      </c>
    </row>
    <row r="1034">
      <c r="A1034" t="n">
        <v>38</v>
      </c>
      <c r="B1034" t="n">
        <v>120</v>
      </c>
      <c r="C1034" t="inlineStr">
        <is>
          <t xml:space="preserve">CONCLUIDO	</t>
        </is>
      </c>
      <c r="D1034" t="n">
        <v>8.2582</v>
      </c>
      <c r="E1034" t="n">
        <v>12.11</v>
      </c>
      <c r="F1034" t="n">
        <v>8.94</v>
      </c>
      <c r="G1034" t="n">
        <v>53.67</v>
      </c>
      <c r="H1034" t="n">
        <v>0.75</v>
      </c>
      <c r="I1034" t="n">
        <v>10</v>
      </c>
      <c r="J1034" t="n">
        <v>249.3</v>
      </c>
      <c r="K1034" t="n">
        <v>57.72</v>
      </c>
      <c r="L1034" t="n">
        <v>10.5</v>
      </c>
      <c r="M1034" t="n">
        <v>8</v>
      </c>
      <c r="N1034" t="n">
        <v>61.07</v>
      </c>
      <c r="O1034" t="n">
        <v>30981.04</v>
      </c>
      <c r="P1034" t="n">
        <v>126.55</v>
      </c>
      <c r="Q1034" t="n">
        <v>446.27</v>
      </c>
      <c r="R1034" t="n">
        <v>37.8</v>
      </c>
      <c r="S1034" t="n">
        <v>28.73</v>
      </c>
      <c r="T1034" t="n">
        <v>3856.94</v>
      </c>
      <c r="U1034" t="n">
        <v>0.76</v>
      </c>
      <c r="V1034" t="n">
        <v>0.91</v>
      </c>
      <c r="W1034" t="n">
        <v>0.1</v>
      </c>
      <c r="X1034" t="n">
        <v>0.22</v>
      </c>
      <c r="Y1034" t="n">
        <v>1</v>
      </c>
      <c r="Z1034" t="n">
        <v>10</v>
      </c>
    </row>
    <row r="1035">
      <c r="A1035" t="n">
        <v>39</v>
      </c>
      <c r="B1035" t="n">
        <v>120</v>
      </c>
      <c r="C1035" t="inlineStr">
        <is>
          <t xml:space="preserve">CONCLUIDO	</t>
        </is>
      </c>
      <c r="D1035" t="n">
        <v>8.2759</v>
      </c>
      <c r="E1035" t="n">
        <v>12.08</v>
      </c>
      <c r="F1035" t="n">
        <v>8.92</v>
      </c>
      <c r="G1035" t="n">
        <v>53.51</v>
      </c>
      <c r="H1035" t="n">
        <v>0.77</v>
      </c>
      <c r="I1035" t="n">
        <v>10</v>
      </c>
      <c r="J1035" t="n">
        <v>249.75</v>
      </c>
      <c r="K1035" t="n">
        <v>57.72</v>
      </c>
      <c r="L1035" t="n">
        <v>10.75</v>
      </c>
      <c r="M1035" t="n">
        <v>8</v>
      </c>
      <c r="N1035" t="n">
        <v>61.27</v>
      </c>
      <c r="O1035" t="n">
        <v>31036.33</v>
      </c>
      <c r="P1035" t="n">
        <v>125.91</v>
      </c>
      <c r="Q1035" t="n">
        <v>446.27</v>
      </c>
      <c r="R1035" t="n">
        <v>37.09</v>
      </c>
      <c r="S1035" t="n">
        <v>28.73</v>
      </c>
      <c r="T1035" t="n">
        <v>3498.99</v>
      </c>
      <c r="U1035" t="n">
        <v>0.77</v>
      </c>
      <c r="V1035" t="n">
        <v>0.91</v>
      </c>
      <c r="W1035" t="n">
        <v>0.09</v>
      </c>
      <c r="X1035" t="n">
        <v>0.2</v>
      </c>
      <c r="Y1035" t="n">
        <v>1</v>
      </c>
      <c r="Z1035" t="n">
        <v>10</v>
      </c>
    </row>
    <row r="1036">
      <c r="A1036" t="n">
        <v>40</v>
      </c>
      <c r="B1036" t="n">
        <v>120</v>
      </c>
      <c r="C1036" t="inlineStr">
        <is>
          <t xml:space="preserve">CONCLUIDO	</t>
        </is>
      </c>
      <c r="D1036" t="n">
        <v>8.2201</v>
      </c>
      <c r="E1036" t="n">
        <v>12.17</v>
      </c>
      <c r="F1036" t="n">
        <v>9</v>
      </c>
      <c r="G1036" t="n">
        <v>54.01</v>
      </c>
      <c r="H1036" t="n">
        <v>0.78</v>
      </c>
      <c r="I1036" t="n">
        <v>10</v>
      </c>
      <c r="J1036" t="n">
        <v>250.2</v>
      </c>
      <c r="K1036" t="n">
        <v>57.72</v>
      </c>
      <c r="L1036" t="n">
        <v>11</v>
      </c>
      <c r="M1036" t="n">
        <v>8</v>
      </c>
      <c r="N1036" t="n">
        <v>61.47</v>
      </c>
      <c r="O1036" t="n">
        <v>31091.69</v>
      </c>
      <c r="P1036" t="n">
        <v>126.67</v>
      </c>
      <c r="Q1036" t="n">
        <v>446.29</v>
      </c>
      <c r="R1036" t="n">
        <v>40</v>
      </c>
      <c r="S1036" t="n">
        <v>28.73</v>
      </c>
      <c r="T1036" t="n">
        <v>4953.67</v>
      </c>
      <c r="U1036" t="n">
        <v>0.72</v>
      </c>
      <c r="V1036" t="n">
        <v>0.9</v>
      </c>
      <c r="W1036" t="n">
        <v>0.09</v>
      </c>
      <c r="X1036" t="n">
        <v>0.28</v>
      </c>
      <c r="Y1036" t="n">
        <v>1</v>
      </c>
      <c r="Z1036" t="n">
        <v>10</v>
      </c>
    </row>
    <row r="1037">
      <c r="A1037" t="n">
        <v>41</v>
      </c>
      <c r="B1037" t="n">
        <v>120</v>
      </c>
      <c r="C1037" t="inlineStr">
        <is>
          <t xml:space="preserve">CONCLUIDO	</t>
        </is>
      </c>
      <c r="D1037" t="n">
        <v>8.285600000000001</v>
      </c>
      <c r="E1037" t="n">
        <v>12.07</v>
      </c>
      <c r="F1037" t="n">
        <v>8.949999999999999</v>
      </c>
      <c r="G1037" t="n">
        <v>59.67</v>
      </c>
      <c r="H1037" t="n">
        <v>0.8</v>
      </c>
      <c r="I1037" t="n">
        <v>9</v>
      </c>
      <c r="J1037" t="n">
        <v>250.65</v>
      </c>
      <c r="K1037" t="n">
        <v>57.72</v>
      </c>
      <c r="L1037" t="n">
        <v>11.25</v>
      </c>
      <c r="M1037" t="n">
        <v>7</v>
      </c>
      <c r="N1037" t="n">
        <v>61.67</v>
      </c>
      <c r="O1037" t="n">
        <v>31147.12</v>
      </c>
      <c r="P1037" t="n">
        <v>125.06</v>
      </c>
      <c r="Q1037" t="n">
        <v>446.27</v>
      </c>
      <c r="R1037" t="n">
        <v>38.11</v>
      </c>
      <c r="S1037" t="n">
        <v>28.73</v>
      </c>
      <c r="T1037" t="n">
        <v>4014.75</v>
      </c>
      <c r="U1037" t="n">
        <v>0.75</v>
      </c>
      <c r="V1037" t="n">
        <v>0.91</v>
      </c>
      <c r="W1037" t="n">
        <v>0.1</v>
      </c>
      <c r="X1037" t="n">
        <v>0.23</v>
      </c>
      <c r="Y1037" t="n">
        <v>1</v>
      </c>
      <c r="Z1037" t="n">
        <v>10</v>
      </c>
    </row>
    <row r="1038">
      <c r="A1038" t="n">
        <v>42</v>
      </c>
      <c r="B1038" t="n">
        <v>120</v>
      </c>
      <c r="C1038" t="inlineStr">
        <is>
          <t xml:space="preserve">CONCLUIDO	</t>
        </is>
      </c>
      <c r="D1038" t="n">
        <v>8.283300000000001</v>
      </c>
      <c r="E1038" t="n">
        <v>12.07</v>
      </c>
      <c r="F1038" t="n">
        <v>8.949999999999999</v>
      </c>
      <c r="G1038" t="n">
        <v>59.69</v>
      </c>
      <c r="H1038" t="n">
        <v>0.8100000000000001</v>
      </c>
      <c r="I1038" t="n">
        <v>9</v>
      </c>
      <c r="J1038" t="n">
        <v>251.1</v>
      </c>
      <c r="K1038" t="n">
        <v>57.72</v>
      </c>
      <c r="L1038" t="n">
        <v>11.5</v>
      </c>
      <c r="M1038" t="n">
        <v>7</v>
      </c>
      <c r="N1038" t="n">
        <v>61.87</v>
      </c>
      <c r="O1038" t="n">
        <v>31202.63</v>
      </c>
      <c r="P1038" t="n">
        <v>125.06</v>
      </c>
      <c r="Q1038" t="n">
        <v>446.27</v>
      </c>
      <c r="R1038" t="n">
        <v>38.22</v>
      </c>
      <c r="S1038" t="n">
        <v>28.73</v>
      </c>
      <c r="T1038" t="n">
        <v>4069.36</v>
      </c>
      <c r="U1038" t="n">
        <v>0.75</v>
      </c>
      <c r="V1038" t="n">
        <v>0.91</v>
      </c>
      <c r="W1038" t="n">
        <v>0.1</v>
      </c>
      <c r="X1038" t="n">
        <v>0.23</v>
      </c>
      <c r="Y1038" t="n">
        <v>1</v>
      </c>
      <c r="Z1038" t="n">
        <v>10</v>
      </c>
    </row>
    <row r="1039">
      <c r="A1039" t="n">
        <v>43</v>
      </c>
      <c r="B1039" t="n">
        <v>120</v>
      </c>
      <c r="C1039" t="inlineStr">
        <is>
          <t xml:space="preserve">CONCLUIDO	</t>
        </is>
      </c>
      <c r="D1039" t="n">
        <v>8.291700000000001</v>
      </c>
      <c r="E1039" t="n">
        <v>12.06</v>
      </c>
      <c r="F1039" t="n">
        <v>8.94</v>
      </c>
      <c r="G1039" t="n">
        <v>59.61</v>
      </c>
      <c r="H1039" t="n">
        <v>0.83</v>
      </c>
      <c r="I1039" t="n">
        <v>9</v>
      </c>
      <c r="J1039" t="n">
        <v>251.55</v>
      </c>
      <c r="K1039" t="n">
        <v>57.72</v>
      </c>
      <c r="L1039" t="n">
        <v>11.75</v>
      </c>
      <c r="M1039" t="n">
        <v>7</v>
      </c>
      <c r="N1039" t="n">
        <v>62.07</v>
      </c>
      <c r="O1039" t="n">
        <v>31258.21</v>
      </c>
      <c r="P1039" t="n">
        <v>124.66</v>
      </c>
      <c r="Q1039" t="n">
        <v>446.27</v>
      </c>
      <c r="R1039" t="n">
        <v>37.84</v>
      </c>
      <c r="S1039" t="n">
        <v>28.73</v>
      </c>
      <c r="T1039" t="n">
        <v>3878.06</v>
      </c>
      <c r="U1039" t="n">
        <v>0.76</v>
      </c>
      <c r="V1039" t="n">
        <v>0.91</v>
      </c>
      <c r="W1039" t="n">
        <v>0.09</v>
      </c>
      <c r="X1039" t="n">
        <v>0.22</v>
      </c>
      <c r="Y1039" t="n">
        <v>1</v>
      </c>
      <c r="Z1039" t="n">
        <v>10</v>
      </c>
    </row>
    <row r="1040">
      <c r="A1040" t="n">
        <v>44</v>
      </c>
      <c r="B1040" t="n">
        <v>120</v>
      </c>
      <c r="C1040" t="inlineStr">
        <is>
          <t xml:space="preserve">CONCLUIDO	</t>
        </is>
      </c>
      <c r="D1040" t="n">
        <v>8.2858</v>
      </c>
      <c r="E1040" t="n">
        <v>12.07</v>
      </c>
      <c r="F1040" t="n">
        <v>8.949999999999999</v>
      </c>
      <c r="G1040" t="n">
        <v>59.67</v>
      </c>
      <c r="H1040" t="n">
        <v>0.85</v>
      </c>
      <c r="I1040" t="n">
        <v>9</v>
      </c>
      <c r="J1040" t="n">
        <v>252</v>
      </c>
      <c r="K1040" t="n">
        <v>57.72</v>
      </c>
      <c r="L1040" t="n">
        <v>12</v>
      </c>
      <c r="M1040" t="n">
        <v>7</v>
      </c>
      <c r="N1040" t="n">
        <v>62.27</v>
      </c>
      <c r="O1040" t="n">
        <v>31313.87</v>
      </c>
      <c r="P1040" t="n">
        <v>124.66</v>
      </c>
      <c r="Q1040" t="n">
        <v>446.27</v>
      </c>
      <c r="R1040" t="n">
        <v>38.13</v>
      </c>
      <c r="S1040" t="n">
        <v>28.73</v>
      </c>
      <c r="T1040" t="n">
        <v>4022.69</v>
      </c>
      <c r="U1040" t="n">
        <v>0.75</v>
      </c>
      <c r="V1040" t="n">
        <v>0.91</v>
      </c>
      <c r="W1040" t="n">
        <v>0.09</v>
      </c>
      <c r="X1040" t="n">
        <v>0.23</v>
      </c>
      <c r="Y1040" t="n">
        <v>1</v>
      </c>
      <c r="Z1040" t="n">
        <v>10</v>
      </c>
    </row>
    <row r="1041">
      <c r="A1041" t="n">
        <v>45</v>
      </c>
      <c r="B1041" t="n">
        <v>120</v>
      </c>
      <c r="C1041" t="inlineStr">
        <is>
          <t xml:space="preserve">CONCLUIDO	</t>
        </is>
      </c>
      <c r="D1041" t="n">
        <v>8.278</v>
      </c>
      <c r="E1041" t="n">
        <v>12.08</v>
      </c>
      <c r="F1041" t="n">
        <v>8.960000000000001</v>
      </c>
      <c r="G1041" t="n">
        <v>59.74</v>
      </c>
      <c r="H1041" t="n">
        <v>0.86</v>
      </c>
      <c r="I1041" t="n">
        <v>9</v>
      </c>
      <c r="J1041" t="n">
        <v>252.45</v>
      </c>
      <c r="K1041" t="n">
        <v>57.72</v>
      </c>
      <c r="L1041" t="n">
        <v>12.25</v>
      </c>
      <c r="M1041" t="n">
        <v>7</v>
      </c>
      <c r="N1041" t="n">
        <v>62.48</v>
      </c>
      <c r="O1041" t="n">
        <v>31369.6</v>
      </c>
      <c r="P1041" t="n">
        <v>124.63</v>
      </c>
      <c r="Q1041" t="n">
        <v>446.27</v>
      </c>
      <c r="R1041" t="n">
        <v>38.48</v>
      </c>
      <c r="S1041" t="n">
        <v>28.73</v>
      </c>
      <c r="T1041" t="n">
        <v>4201.27</v>
      </c>
      <c r="U1041" t="n">
        <v>0.75</v>
      </c>
      <c r="V1041" t="n">
        <v>0.91</v>
      </c>
      <c r="W1041" t="n">
        <v>0.1</v>
      </c>
      <c r="X1041" t="n">
        <v>0.24</v>
      </c>
      <c r="Y1041" t="n">
        <v>1</v>
      </c>
      <c r="Z1041" t="n">
        <v>10</v>
      </c>
    </row>
    <row r="1042">
      <c r="A1042" t="n">
        <v>46</v>
      </c>
      <c r="B1042" t="n">
        <v>120</v>
      </c>
      <c r="C1042" t="inlineStr">
        <is>
          <t xml:space="preserve">CONCLUIDO	</t>
        </is>
      </c>
      <c r="D1042" t="n">
        <v>8.2867</v>
      </c>
      <c r="E1042" t="n">
        <v>12.07</v>
      </c>
      <c r="F1042" t="n">
        <v>8.949999999999999</v>
      </c>
      <c r="G1042" t="n">
        <v>59.66</v>
      </c>
      <c r="H1042" t="n">
        <v>0.88</v>
      </c>
      <c r="I1042" t="n">
        <v>9</v>
      </c>
      <c r="J1042" t="n">
        <v>252.9</v>
      </c>
      <c r="K1042" t="n">
        <v>57.72</v>
      </c>
      <c r="L1042" t="n">
        <v>12.5</v>
      </c>
      <c r="M1042" t="n">
        <v>7</v>
      </c>
      <c r="N1042" t="n">
        <v>62.68</v>
      </c>
      <c r="O1042" t="n">
        <v>31425.4</v>
      </c>
      <c r="P1042" t="n">
        <v>123.8</v>
      </c>
      <c r="Q1042" t="n">
        <v>446.27</v>
      </c>
      <c r="R1042" t="n">
        <v>38.05</v>
      </c>
      <c r="S1042" t="n">
        <v>28.73</v>
      </c>
      <c r="T1042" t="n">
        <v>3987.44</v>
      </c>
      <c r="U1042" t="n">
        <v>0.75</v>
      </c>
      <c r="V1042" t="n">
        <v>0.91</v>
      </c>
      <c r="W1042" t="n">
        <v>0.1</v>
      </c>
      <c r="X1042" t="n">
        <v>0.23</v>
      </c>
      <c r="Y1042" t="n">
        <v>1</v>
      </c>
      <c r="Z1042" t="n">
        <v>10</v>
      </c>
    </row>
    <row r="1043">
      <c r="A1043" t="n">
        <v>47</v>
      </c>
      <c r="B1043" t="n">
        <v>120</v>
      </c>
      <c r="C1043" t="inlineStr">
        <is>
          <t xml:space="preserve">CONCLUIDO	</t>
        </is>
      </c>
      <c r="D1043" t="n">
        <v>8.3432</v>
      </c>
      <c r="E1043" t="n">
        <v>11.99</v>
      </c>
      <c r="F1043" t="n">
        <v>8.91</v>
      </c>
      <c r="G1043" t="n">
        <v>66.84</v>
      </c>
      <c r="H1043" t="n">
        <v>0.9</v>
      </c>
      <c r="I1043" t="n">
        <v>8</v>
      </c>
      <c r="J1043" t="n">
        <v>253.35</v>
      </c>
      <c r="K1043" t="n">
        <v>57.72</v>
      </c>
      <c r="L1043" t="n">
        <v>12.75</v>
      </c>
      <c r="M1043" t="n">
        <v>6</v>
      </c>
      <c r="N1043" t="n">
        <v>62.88</v>
      </c>
      <c r="O1043" t="n">
        <v>31481.28</v>
      </c>
      <c r="P1043" t="n">
        <v>122.88</v>
      </c>
      <c r="Q1043" t="n">
        <v>446.28</v>
      </c>
      <c r="R1043" t="n">
        <v>36.85</v>
      </c>
      <c r="S1043" t="n">
        <v>28.73</v>
      </c>
      <c r="T1043" t="n">
        <v>3390.48</v>
      </c>
      <c r="U1043" t="n">
        <v>0.78</v>
      </c>
      <c r="V1043" t="n">
        <v>0.91</v>
      </c>
      <c r="W1043" t="n">
        <v>0.09</v>
      </c>
      <c r="X1043" t="n">
        <v>0.19</v>
      </c>
      <c r="Y1043" t="n">
        <v>1</v>
      </c>
      <c r="Z1043" t="n">
        <v>10</v>
      </c>
    </row>
    <row r="1044">
      <c r="A1044" t="n">
        <v>48</v>
      </c>
      <c r="B1044" t="n">
        <v>120</v>
      </c>
      <c r="C1044" t="inlineStr">
        <is>
          <t xml:space="preserve">CONCLUIDO	</t>
        </is>
      </c>
      <c r="D1044" t="n">
        <v>8.3376</v>
      </c>
      <c r="E1044" t="n">
        <v>11.99</v>
      </c>
      <c r="F1044" t="n">
        <v>8.92</v>
      </c>
      <c r="G1044" t="n">
        <v>66.90000000000001</v>
      </c>
      <c r="H1044" t="n">
        <v>0.91</v>
      </c>
      <c r="I1044" t="n">
        <v>8</v>
      </c>
      <c r="J1044" t="n">
        <v>253.81</v>
      </c>
      <c r="K1044" t="n">
        <v>57.72</v>
      </c>
      <c r="L1044" t="n">
        <v>13</v>
      </c>
      <c r="M1044" t="n">
        <v>6</v>
      </c>
      <c r="N1044" t="n">
        <v>63.08</v>
      </c>
      <c r="O1044" t="n">
        <v>31537.23</v>
      </c>
      <c r="P1044" t="n">
        <v>122.78</v>
      </c>
      <c r="Q1044" t="n">
        <v>446.27</v>
      </c>
      <c r="R1044" t="n">
        <v>37.12</v>
      </c>
      <c r="S1044" t="n">
        <v>28.73</v>
      </c>
      <c r="T1044" t="n">
        <v>3523.54</v>
      </c>
      <c r="U1044" t="n">
        <v>0.77</v>
      </c>
      <c r="V1044" t="n">
        <v>0.91</v>
      </c>
      <c r="W1044" t="n">
        <v>0.09</v>
      </c>
      <c r="X1044" t="n">
        <v>0.2</v>
      </c>
      <c r="Y1044" t="n">
        <v>1</v>
      </c>
      <c r="Z1044" t="n">
        <v>10</v>
      </c>
    </row>
    <row r="1045">
      <c r="A1045" t="n">
        <v>49</v>
      </c>
      <c r="B1045" t="n">
        <v>120</v>
      </c>
      <c r="C1045" t="inlineStr">
        <is>
          <t xml:space="preserve">CONCLUIDO	</t>
        </is>
      </c>
      <c r="D1045" t="n">
        <v>8.3513</v>
      </c>
      <c r="E1045" t="n">
        <v>11.97</v>
      </c>
      <c r="F1045" t="n">
        <v>8.9</v>
      </c>
      <c r="G1045" t="n">
        <v>66.76000000000001</v>
      </c>
      <c r="H1045" t="n">
        <v>0.93</v>
      </c>
      <c r="I1045" t="n">
        <v>8</v>
      </c>
      <c r="J1045" t="n">
        <v>254.26</v>
      </c>
      <c r="K1045" t="n">
        <v>57.72</v>
      </c>
      <c r="L1045" t="n">
        <v>13.25</v>
      </c>
      <c r="M1045" t="n">
        <v>6</v>
      </c>
      <c r="N1045" t="n">
        <v>63.29</v>
      </c>
      <c r="O1045" t="n">
        <v>31593.26</v>
      </c>
      <c r="P1045" t="n">
        <v>122.28</v>
      </c>
      <c r="Q1045" t="n">
        <v>446.27</v>
      </c>
      <c r="R1045" t="n">
        <v>36.4</v>
      </c>
      <c r="S1045" t="n">
        <v>28.73</v>
      </c>
      <c r="T1045" t="n">
        <v>3162.96</v>
      </c>
      <c r="U1045" t="n">
        <v>0.79</v>
      </c>
      <c r="V1045" t="n">
        <v>0.92</v>
      </c>
      <c r="W1045" t="n">
        <v>0.09</v>
      </c>
      <c r="X1045" t="n">
        <v>0.18</v>
      </c>
      <c r="Y1045" t="n">
        <v>1</v>
      </c>
      <c r="Z1045" t="n">
        <v>10</v>
      </c>
    </row>
    <row r="1046">
      <c r="A1046" t="n">
        <v>50</v>
      </c>
      <c r="B1046" t="n">
        <v>120</v>
      </c>
      <c r="C1046" t="inlineStr">
        <is>
          <t xml:space="preserve">CONCLUIDO	</t>
        </is>
      </c>
      <c r="D1046" t="n">
        <v>8.3527</v>
      </c>
      <c r="E1046" t="n">
        <v>11.97</v>
      </c>
      <c r="F1046" t="n">
        <v>8.9</v>
      </c>
      <c r="G1046" t="n">
        <v>66.73999999999999</v>
      </c>
      <c r="H1046" t="n">
        <v>0.9399999999999999</v>
      </c>
      <c r="I1046" t="n">
        <v>8</v>
      </c>
      <c r="J1046" t="n">
        <v>254.72</v>
      </c>
      <c r="K1046" t="n">
        <v>57.72</v>
      </c>
      <c r="L1046" t="n">
        <v>13.5</v>
      </c>
      <c r="M1046" t="n">
        <v>6</v>
      </c>
      <c r="N1046" t="n">
        <v>63.49</v>
      </c>
      <c r="O1046" t="n">
        <v>31649.36</v>
      </c>
      <c r="P1046" t="n">
        <v>121.77</v>
      </c>
      <c r="Q1046" t="n">
        <v>446.28</v>
      </c>
      <c r="R1046" t="n">
        <v>36.23</v>
      </c>
      <c r="S1046" t="n">
        <v>28.73</v>
      </c>
      <c r="T1046" t="n">
        <v>3079.82</v>
      </c>
      <c r="U1046" t="n">
        <v>0.79</v>
      </c>
      <c r="V1046" t="n">
        <v>0.92</v>
      </c>
      <c r="W1046" t="n">
        <v>0.1</v>
      </c>
      <c r="X1046" t="n">
        <v>0.18</v>
      </c>
      <c r="Y1046" t="n">
        <v>1</v>
      </c>
      <c r="Z1046" t="n">
        <v>10</v>
      </c>
    </row>
    <row r="1047">
      <c r="A1047" t="n">
        <v>51</v>
      </c>
      <c r="B1047" t="n">
        <v>120</v>
      </c>
      <c r="C1047" t="inlineStr">
        <is>
          <t xml:space="preserve">CONCLUIDO	</t>
        </is>
      </c>
      <c r="D1047" t="n">
        <v>8.3666</v>
      </c>
      <c r="E1047" t="n">
        <v>11.95</v>
      </c>
      <c r="F1047" t="n">
        <v>8.880000000000001</v>
      </c>
      <c r="G1047" t="n">
        <v>66.59</v>
      </c>
      <c r="H1047" t="n">
        <v>0.96</v>
      </c>
      <c r="I1047" t="n">
        <v>8</v>
      </c>
      <c r="J1047" t="n">
        <v>255.17</v>
      </c>
      <c r="K1047" t="n">
        <v>57.72</v>
      </c>
      <c r="L1047" t="n">
        <v>13.75</v>
      </c>
      <c r="M1047" t="n">
        <v>6</v>
      </c>
      <c r="N1047" t="n">
        <v>63.7</v>
      </c>
      <c r="O1047" t="n">
        <v>31705.54</v>
      </c>
      <c r="P1047" t="n">
        <v>120.74</v>
      </c>
      <c r="Q1047" t="n">
        <v>446.27</v>
      </c>
      <c r="R1047" t="n">
        <v>35.81</v>
      </c>
      <c r="S1047" t="n">
        <v>28.73</v>
      </c>
      <c r="T1047" t="n">
        <v>2871.98</v>
      </c>
      <c r="U1047" t="n">
        <v>0.8</v>
      </c>
      <c r="V1047" t="n">
        <v>0.92</v>
      </c>
      <c r="W1047" t="n">
        <v>0.09</v>
      </c>
      <c r="X1047" t="n">
        <v>0.16</v>
      </c>
      <c r="Y1047" t="n">
        <v>1</v>
      </c>
      <c r="Z1047" t="n">
        <v>10</v>
      </c>
    </row>
    <row r="1048">
      <c r="A1048" t="n">
        <v>52</v>
      </c>
      <c r="B1048" t="n">
        <v>120</v>
      </c>
      <c r="C1048" t="inlineStr">
        <is>
          <t xml:space="preserve">CONCLUIDO	</t>
        </is>
      </c>
      <c r="D1048" t="n">
        <v>8.3291</v>
      </c>
      <c r="E1048" t="n">
        <v>12.01</v>
      </c>
      <c r="F1048" t="n">
        <v>8.93</v>
      </c>
      <c r="G1048" t="n">
        <v>67</v>
      </c>
      <c r="H1048" t="n">
        <v>0.97</v>
      </c>
      <c r="I1048" t="n">
        <v>8</v>
      </c>
      <c r="J1048" t="n">
        <v>255.63</v>
      </c>
      <c r="K1048" t="n">
        <v>57.72</v>
      </c>
      <c r="L1048" t="n">
        <v>14</v>
      </c>
      <c r="M1048" t="n">
        <v>6</v>
      </c>
      <c r="N1048" t="n">
        <v>63.91</v>
      </c>
      <c r="O1048" t="n">
        <v>31761.8</v>
      </c>
      <c r="P1048" t="n">
        <v>121.03</v>
      </c>
      <c r="Q1048" t="n">
        <v>446.27</v>
      </c>
      <c r="R1048" t="n">
        <v>37.72</v>
      </c>
      <c r="S1048" t="n">
        <v>28.73</v>
      </c>
      <c r="T1048" t="n">
        <v>3823.26</v>
      </c>
      <c r="U1048" t="n">
        <v>0.76</v>
      </c>
      <c r="V1048" t="n">
        <v>0.91</v>
      </c>
      <c r="W1048" t="n">
        <v>0.09</v>
      </c>
      <c r="X1048" t="n">
        <v>0.21</v>
      </c>
      <c r="Y1048" t="n">
        <v>1</v>
      </c>
      <c r="Z1048" t="n">
        <v>10</v>
      </c>
    </row>
    <row r="1049">
      <c r="A1049" t="n">
        <v>53</v>
      </c>
      <c r="B1049" t="n">
        <v>120</v>
      </c>
      <c r="C1049" t="inlineStr">
        <is>
          <t xml:space="preserve">CONCLUIDO	</t>
        </is>
      </c>
      <c r="D1049" t="n">
        <v>8.328900000000001</v>
      </c>
      <c r="E1049" t="n">
        <v>12.01</v>
      </c>
      <c r="F1049" t="n">
        <v>8.93</v>
      </c>
      <c r="G1049" t="n">
        <v>67</v>
      </c>
      <c r="H1049" t="n">
        <v>0.99</v>
      </c>
      <c r="I1049" t="n">
        <v>8</v>
      </c>
      <c r="J1049" t="n">
        <v>256.09</v>
      </c>
      <c r="K1049" t="n">
        <v>57.72</v>
      </c>
      <c r="L1049" t="n">
        <v>14.25</v>
      </c>
      <c r="M1049" t="n">
        <v>6</v>
      </c>
      <c r="N1049" t="n">
        <v>64.11</v>
      </c>
      <c r="O1049" t="n">
        <v>31818.13</v>
      </c>
      <c r="P1049" t="n">
        <v>120.41</v>
      </c>
      <c r="Q1049" t="n">
        <v>446.32</v>
      </c>
      <c r="R1049" t="n">
        <v>37.56</v>
      </c>
      <c r="S1049" t="n">
        <v>28.73</v>
      </c>
      <c r="T1049" t="n">
        <v>3747.38</v>
      </c>
      <c r="U1049" t="n">
        <v>0.76</v>
      </c>
      <c r="V1049" t="n">
        <v>0.91</v>
      </c>
      <c r="W1049" t="n">
        <v>0.09</v>
      </c>
      <c r="X1049" t="n">
        <v>0.21</v>
      </c>
      <c r="Y1049" t="n">
        <v>1</v>
      </c>
      <c r="Z1049" t="n">
        <v>10</v>
      </c>
    </row>
    <row r="1050">
      <c r="A1050" t="n">
        <v>54</v>
      </c>
      <c r="B1050" t="n">
        <v>120</v>
      </c>
      <c r="C1050" t="inlineStr">
        <is>
          <t xml:space="preserve">CONCLUIDO	</t>
        </is>
      </c>
      <c r="D1050" t="n">
        <v>8.3963</v>
      </c>
      <c r="E1050" t="n">
        <v>11.91</v>
      </c>
      <c r="F1050" t="n">
        <v>8.880000000000001</v>
      </c>
      <c r="G1050" t="n">
        <v>76.13</v>
      </c>
      <c r="H1050" t="n">
        <v>1.01</v>
      </c>
      <c r="I1050" t="n">
        <v>7</v>
      </c>
      <c r="J1050" t="n">
        <v>256.54</v>
      </c>
      <c r="K1050" t="n">
        <v>57.72</v>
      </c>
      <c r="L1050" t="n">
        <v>14.5</v>
      </c>
      <c r="M1050" t="n">
        <v>5</v>
      </c>
      <c r="N1050" t="n">
        <v>64.31999999999999</v>
      </c>
      <c r="O1050" t="n">
        <v>31874.54</v>
      </c>
      <c r="P1050" t="n">
        <v>119.69</v>
      </c>
      <c r="Q1050" t="n">
        <v>446.27</v>
      </c>
      <c r="R1050" t="n">
        <v>35.93</v>
      </c>
      <c r="S1050" t="n">
        <v>28.73</v>
      </c>
      <c r="T1050" t="n">
        <v>2935.97</v>
      </c>
      <c r="U1050" t="n">
        <v>0.8</v>
      </c>
      <c r="V1050" t="n">
        <v>0.92</v>
      </c>
      <c r="W1050" t="n">
        <v>0.09</v>
      </c>
      <c r="X1050" t="n">
        <v>0.16</v>
      </c>
      <c r="Y1050" t="n">
        <v>1</v>
      </c>
      <c r="Z1050" t="n">
        <v>10</v>
      </c>
    </row>
    <row r="1051">
      <c r="A1051" t="n">
        <v>55</v>
      </c>
      <c r="B1051" t="n">
        <v>120</v>
      </c>
      <c r="C1051" t="inlineStr">
        <is>
          <t xml:space="preserve">CONCLUIDO	</t>
        </is>
      </c>
      <c r="D1051" t="n">
        <v>8.3893</v>
      </c>
      <c r="E1051" t="n">
        <v>11.92</v>
      </c>
      <c r="F1051" t="n">
        <v>8.890000000000001</v>
      </c>
      <c r="G1051" t="n">
        <v>76.22</v>
      </c>
      <c r="H1051" t="n">
        <v>1.02</v>
      </c>
      <c r="I1051" t="n">
        <v>7</v>
      </c>
      <c r="J1051" t="n">
        <v>257</v>
      </c>
      <c r="K1051" t="n">
        <v>57.72</v>
      </c>
      <c r="L1051" t="n">
        <v>14.75</v>
      </c>
      <c r="M1051" t="n">
        <v>5</v>
      </c>
      <c r="N1051" t="n">
        <v>64.53</v>
      </c>
      <c r="O1051" t="n">
        <v>31931.15</v>
      </c>
      <c r="P1051" t="n">
        <v>119.56</v>
      </c>
      <c r="Q1051" t="n">
        <v>446.3</v>
      </c>
      <c r="R1051" t="n">
        <v>36.2</v>
      </c>
      <c r="S1051" t="n">
        <v>28.73</v>
      </c>
      <c r="T1051" t="n">
        <v>3071.45</v>
      </c>
      <c r="U1051" t="n">
        <v>0.79</v>
      </c>
      <c r="V1051" t="n">
        <v>0.92</v>
      </c>
      <c r="W1051" t="n">
        <v>0.09</v>
      </c>
      <c r="X1051" t="n">
        <v>0.17</v>
      </c>
      <c r="Y1051" t="n">
        <v>1</v>
      </c>
      <c r="Z1051" t="n">
        <v>10</v>
      </c>
    </row>
    <row r="1052">
      <c r="A1052" t="n">
        <v>56</v>
      </c>
      <c r="B1052" t="n">
        <v>120</v>
      </c>
      <c r="C1052" t="inlineStr">
        <is>
          <t xml:space="preserve">CONCLUIDO	</t>
        </is>
      </c>
      <c r="D1052" t="n">
        <v>8.3916</v>
      </c>
      <c r="E1052" t="n">
        <v>11.92</v>
      </c>
      <c r="F1052" t="n">
        <v>8.890000000000001</v>
      </c>
      <c r="G1052" t="n">
        <v>76.19</v>
      </c>
      <c r="H1052" t="n">
        <v>1.04</v>
      </c>
      <c r="I1052" t="n">
        <v>7</v>
      </c>
      <c r="J1052" t="n">
        <v>257.46</v>
      </c>
      <c r="K1052" t="n">
        <v>57.72</v>
      </c>
      <c r="L1052" t="n">
        <v>15</v>
      </c>
      <c r="M1052" t="n">
        <v>5</v>
      </c>
      <c r="N1052" t="n">
        <v>64.73999999999999</v>
      </c>
      <c r="O1052" t="n">
        <v>31987.71</v>
      </c>
      <c r="P1052" t="n">
        <v>119.48</v>
      </c>
      <c r="Q1052" t="n">
        <v>446.27</v>
      </c>
      <c r="R1052" t="n">
        <v>36.13</v>
      </c>
      <c r="S1052" t="n">
        <v>28.73</v>
      </c>
      <c r="T1052" t="n">
        <v>3033.36</v>
      </c>
      <c r="U1052" t="n">
        <v>0.8</v>
      </c>
      <c r="V1052" t="n">
        <v>0.92</v>
      </c>
      <c r="W1052" t="n">
        <v>0.09</v>
      </c>
      <c r="X1052" t="n">
        <v>0.17</v>
      </c>
      <c r="Y1052" t="n">
        <v>1</v>
      </c>
      <c r="Z1052" t="n">
        <v>10</v>
      </c>
    </row>
    <row r="1053">
      <c r="A1053" t="n">
        <v>57</v>
      </c>
      <c r="B1053" t="n">
        <v>120</v>
      </c>
      <c r="C1053" t="inlineStr">
        <is>
          <t xml:space="preserve">CONCLUIDO	</t>
        </is>
      </c>
      <c r="D1053" t="n">
        <v>8.386699999999999</v>
      </c>
      <c r="E1053" t="n">
        <v>11.92</v>
      </c>
      <c r="F1053" t="n">
        <v>8.9</v>
      </c>
      <c r="G1053" t="n">
        <v>76.25</v>
      </c>
      <c r="H1053" t="n">
        <v>1.05</v>
      </c>
      <c r="I1053" t="n">
        <v>7</v>
      </c>
      <c r="J1053" t="n">
        <v>257.92</v>
      </c>
      <c r="K1053" t="n">
        <v>57.72</v>
      </c>
      <c r="L1053" t="n">
        <v>15.25</v>
      </c>
      <c r="M1053" t="n">
        <v>5</v>
      </c>
      <c r="N1053" t="n">
        <v>64.95</v>
      </c>
      <c r="O1053" t="n">
        <v>32044.35</v>
      </c>
      <c r="P1053" t="n">
        <v>119.34</v>
      </c>
      <c r="Q1053" t="n">
        <v>446.27</v>
      </c>
      <c r="R1053" t="n">
        <v>36.35</v>
      </c>
      <c r="S1053" t="n">
        <v>28.73</v>
      </c>
      <c r="T1053" t="n">
        <v>3146.69</v>
      </c>
      <c r="U1053" t="n">
        <v>0.79</v>
      </c>
      <c r="V1053" t="n">
        <v>0.92</v>
      </c>
      <c r="W1053" t="n">
        <v>0.09</v>
      </c>
      <c r="X1053" t="n">
        <v>0.18</v>
      </c>
      <c r="Y1053" t="n">
        <v>1</v>
      </c>
      <c r="Z1053" t="n">
        <v>10</v>
      </c>
    </row>
    <row r="1054">
      <c r="A1054" t="n">
        <v>58</v>
      </c>
      <c r="B1054" t="n">
        <v>120</v>
      </c>
      <c r="C1054" t="inlineStr">
        <is>
          <t xml:space="preserve">CONCLUIDO	</t>
        </is>
      </c>
      <c r="D1054" t="n">
        <v>8.389099999999999</v>
      </c>
      <c r="E1054" t="n">
        <v>11.92</v>
      </c>
      <c r="F1054" t="n">
        <v>8.890000000000001</v>
      </c>
      <c r="G1054" t="n">
        <v>76.22</v>
      </c>
      <c r="H1054" t="n">
        <v>1.07</v>
      </c>
      <c r="I1054" t="n">
        <v>7</v>
      </c>
      <c r="J1054" t="n">
        <v>258.38</v>
      </c>
      <c r="K1054" t="n">
        <v>57.72</v>
      </c>
      <c r="L1054" t="n">
        <v>15.5</v>
      </c>
      <c r="M1054" t="n">
        <v>5</v>
      </c>
      <c r="N1054" t="n">
        <v>65.16</v>
      </c>
      <c r="O1054" t="n">
        <v>32101.07</v>
      </c>
      <c r="P1054" t="n">
        <v>118.93</v>
      </c>
      <c r="Q1054" t="n">
        <v>446.27</v>
      </c>
      <c r="R1054" t="n">
        <v>36.22</v>
      </c>
      <c r="S1054" t="n">
        <v>28.73</v>
      </c>
      <c r="T1054" t="n">
        <v>3082.34</v>
      </c>
      <c r="U1054" t="n">
        <v>0.79</v>
      </c>
      <c r="V1054" t="n">
        <v>0.92</v>
      </c>
      <c r="W1054" t="n">
        <v>0.09</v>
      </c>
      <c r="X1054" t="n">
        <v>0.17</v>
      </c>
      <c r="Y1054" t="n">
        <v>1</v>
      </c>
      <c r="Z1054" t="n">
        <v>10</v>
      </c>
    </row>
    <row r="1055">
      <c r="A1055" t="n">
        <v>59</v>
      </c>
      <c r="B1055" t="n">
        <v>120</v>
      </c>
      <c r="C1055" t="inlineStr">
        <is>
          <t xml:space="preserve">CONCLUIDO	</t>
        </is>
      </c>
      <c r="D1055" t="n">
        <v>8.3871</v>
      </c>
      <c r="E1055" t="n">
        <v>11.92</v>
      </c>
      <c r="F1055" t="n">
        <v>8.9</v>
      </c>
      <c r="G1055" t="n">
        <v>76.25</v>
      </c>
      <c r="H1055" t="n">
        <v>1.08</v>
      </c>
      <c r="I1055" t="n">
        <v>7</v>
      </c>
      <c r="J1055" t="n">
        <v>258.84</v>
      </c>
      <c r="K1055" t="n">
        <v>57.72</v>
      </c>
      <c r="L1055" t="n">
        <v>15.75</v>
      </c>
      <c r="M1055" t="n">
        <v>5</v>
      </c>
      <c r="N1055" t="n">
        <v>65.37</v>
      </c>
      <c r="O1055" t="n">
        <v>32157.87</v>
      </c>
      <c r="P1055" t="n">
        <v>118.23</v>
      </c>
      <c r="Q1055" t="n">
        <v>446.28</v>
      </c>
      <c r="R1055" t="n">
        <v>36.29</v>
      </c>
      <c r="S1055" t="n">
        <v>28.73</v>
      </c>
      <c r="T1055" t="n">
        <v>3116.04</v>
      </c>
      <c r="U1055" t="n">
        <v>0.79</v>
      </c>
      <c r="V1055" t="n">
        <v>0.92</v>
      </c>
      <c r="W1055" t="n">
        <v>0.09</v>
      </c>
      <c r="X1055" t="n">
        <v>0.17</v>
      </c>
      <c r="Y1055" t="n">
        <v>1</v>
      </c>
      <c r="Z1055" t="n">
        <v>10</v>
      </c>
    </row>
    <row r="1056">
      <c r="A1056" t="n">
        <v>60</v>
      </c>
      <c r="B1056" t="n">
        <v>120</v>
      </c>
      <c r="C1056" t="inlineStr">
        <is>
          <t xml:space="preserve">CONCLUIDO	</t>
        </is>
      </c>
      <c r="D1056" t="n">
        <v>8.3985</v>
      </c>
      <c r="E1056" t="n">
        <v>11.91</v>
      </c>
      <c r="F1056" t="n">
        <v>8.880000000000001</v>
      </c>
      <c r="G1056" t="n">
        <v>76.11</v>
      </c>
      <c r="H1056" t="n">
        <v>1.1</v>
      </c>
      <c r="I1056" t="n">
        <v>7</v>
      </c>
      <c r="J1056" t="n">
        <v>259.3</v>
      </c>
      <c r="K1056" t="n">
        <v>57.72</v>
      </c>
      <c r="L1056" t="n">
        <v>16</v>
      </c>
      <c r="M1056" t="n">
        <v>5</v>
      </c>
      <c r="N1056" t="n">
        <v>65.58</v>
      </c>
      <c r="O1056" t="n">
        <v>32214.75</v>
      </c>
      <c r="P1056" t="n">
        <v>117.84</v>
      </c>
      <c r="Q1056" t="n">
        <v>446.27</v>
      </c>
      <c r="R1056" t="n">
        <v>35.77</v>
      </c>
      <c r="S1056" t="n">
        <v>28.73</v>
      </c>
      <c r="T1056" t="n">
        <v>2856.05</v>
      </c>
      <c r="U1056" t="n">
        <v>0.8</v>
      </c>
      <c r="V1056" t="n">
        <v>0.92</v>
      </c>
      <c r="W1056" t="n">
        <v>0.09</v>
      </c>
      <c r="X1056" t="n">
        <v>0.16</v>
      </c>
      <c r="Y1056" t="n">
        <v>1</v>
      </c>
      <c r="Z1056" t="n">
        <v>10</v>
      </c>
    </row>
    <row r="1057">
      <c r="A1057" t="n">
        <v>61</v>
      </c>
      <c r="B1057" t="n">
        <v>120</v>
      </c>
      <c r="C1057" t="inlineStr">
        <is>
          <t xml:space="preserve">CONCLUIDO	</t>
        </is>
      </c>
      <c r="D1057" t="n">
        <v>8.3957</v>
      </c>
      <c r="E1057" t="n">
        <v>11.91</v>
      </c>
      <c r="F1057" t="n">
        <v>8.880000000000001</v>
      </c>
      <c r="G1057" t="n">
        <v>76.14</v>
      </c>
      <c r="H1057" t="n">
        <v>1.11</v>
      </c>
      <c r="I1057" t="n">
        <v>7</v>
      </c>
      <c r="J1057" t="n">
        <v>259.76</v>
      </c>
      <c r="K1057" t="n">
        <v>57.72</v>
      </c>
      <c r="L1057" t="n">
        <v>16.25</v>
      </c>
      <c r="M1057" t="n">
        <v>5</v>
      </c>
      <c r="N1057" t="n">
        <v>65.79000000000001</v>
      </c>
      <c r="O1057" t="n">
        <v>32271.71</v>
      </c>
      <c r="P1057" t="n">
        <v>116.82</v>
      </c>
      <c r="Q1057" t="n">
        <v>446.27</v>
      </c>
      <c r="R1057" t="n">
        <v>35.76</v>
      </c>
      <c r="S1057" t="n">
        <v>28.73</v>
      </c>
      <c r="T1057" t="n">
        <v>2851.08</v>
      </c>
      <c r="U1057" t="n">
        <v>0.8</v>
      </c>
      <c r="V1057" t="n">
        <v>0.92</v>
      </c>
      <c r="W1057" t="n">
        <v>0.1</v>
      </c>
      <c r="X1057" t="n">
        <v>0.16</v>
      </c>
      <c r="Y1057" t="n">
        <v>1</v>
      </c>
      <c r="Z1057" t="n">
        <v>10</v>
      </c>
    </row>
    <row r="1058">
      <c r="A1058" t="n">
        <v>62</v>
      </c>
      <c r="B1058" t="n">
        <v>120</v>
      </c>
      <c r="C1058" t="inlineStr">
        <is>
          <t xml:space="preserve">CONCLUIDO	</t>
        </is>
      </c>
      <c r="D1058" t="n">
        <v>8.471399999999999</v>
      </c>
      <c r="E1058" t="n">
        <v>11.8</v>
      </c>
      <c r="F1058" t="n">
        <v>8.82</v>
      </c>
      <c r="G1058" t="n">
        <v>88.22</v>
      </c>
      <c r="H1058" t="n">
        <v>1.13</v>
      </c>
      <c r="I1058" t="n">
        <v>6</v>
      </c>
      <c r="J1058" t="n">
        <v>260.23</v>
      </c>
      <c r="K1058" t="n">
        <v>57.72</v>
      </c>
      <c r="L1058" t="n">
        <v>16.5</v>
      </c>
      <c r="M1058" t="n">
        <v>4</v>
      </c>
      <c r="N1058" t="n">
        <v>66</v>
      </c>
      <c r="O1058" t="n">
        <v>32328.74</v>
      </c>
      <c r="P1058" t="n">
        <v>115.25</v>
      </c>
      <c r="Q1058" t="n">
        <v>446.27</v>
      </c>
      <c r="R1058" t="n">
        <v>33.83</v>
      </c>
      <c r="S1058" t="n">
        <v>28.73</v>
      </c>
      <c r="T1058" t="n">
        <v>1890.11</v>
      </c>
      <c r="U1058" t="n">
        <v>0.85</v>
      </c>
      <c r="V1058" t="n">
        <v>0.92</v>
      </c>
      <c r="W1058" t="n">
        <v>0.09</v>
      </c>
      <c r="X1058" t="n">
        <v>0.1</v>
      </c>
      <c r="Y1058" t="n">
        <v>1</v>
      </c>
      <c r="Z1058" t="n">
        <v>10</v>
      </c>
    </row>
    <row r="1059">
      <c r="A1059" t="n">
        <v>63</v>
      </c>
      <c r="B1059" t="n">
        <v>120</v>
      </c>
      <c r="C1059" t="inlineStr">
        <is>
          <t xml:space="preserve">CONCLUIDO	</t>
        </is>
      </c>
      <c r="D1059" t="n">
        <v>8.450699999999999</v>
      </c>
      <c r="E1059" t="n">
        <v>11.83</v>
      </c>
      <c r="F1059" t="n">
        <v>8.85</v>
      </c>
      <c r="G1059" t="n">
        <v>88.51000000000001</v>
      </c>
      <c r="H1059" t="n">
        <v>1.14</v>
      </c>
      <c r="I1059" t="n">
        <v>6</v>
      </c>
      <c r="J1059" t="n">
        <v>260.69</v>
      </c>
      <c r="K1059" t="n">
        <v>57.72</v>
      </c>
      <c r="L1059" t="n">
        <v>16.75</v>
      </c>
      <c r="M1059" t="n">
        <v>4</v>
      </c>
      <c r="N1059" t="n">
        <v>66.20999999999999</v>
      </c>
      <c r="O1059" t="n">
        <v>32385.86</v>
      </c>
      <c r="P1059" t="n">
        <v>115.7</v>
      </c>
      <c r="Q1059" t="n">
        <v>446.27</v>
      </c>
      <c r="R1059" t="n">
        <v>34.91</v>
      </c>
      <c r="S1059" t="n">
        <v>28.73</v>
      </c>
      <c r="T1059" t="n">
        <v>2428.24</v>
      </c>
      <c r="U1059" t="n">
        <v>0.82</v>
      </c>
      <c r="V1059" t="n">
        <v>0.92</v>
      </c>
      <c r="W1059" t="n">
        <v>0.09</v>
      </c>
      <c r="X1059" t="n">
        <v>0.13</v>
      </c>
      <c r="Y1059" t="n">
        <v>1</v>
      </c>
      <c r="Z1059" t="n">
        <v>10</v>
      </c>
    </row>
    <row r="1060">
      <c r="A1060" t="n">
        <v>64</v>
      </c>
      <c r="B1060" t="n">
        <v>120</v>
      </c>
      <c r="C1060" t="inlineStr">
        <is>
          <t xml:space="preserve">CONCLUIDO	</t>
        </is>
      </c>
      <c r="D1060" t="n">
        <v>8.4278</v>
      </c>
      <c r="E1060" t="n">
        <v>11.87</v>
      </c>
      <c r="F1060" t="n">
        <v>8.880000000000001</v>
      </c>
      <c r="G1060" t="n">
        <v>88.83</v>
      </c>
      <c r="H1060" t="n">
        <v>1.16</v>
      </c>
      <c r="I1060" t="n">
        <v>6</v>
      </c>
      <c r="J1060" t="n">
        <v>261.15</v>
      </c>
      <c r="K1060" t="n">
        <v>57.72</v>
      </c>
      <c r="L1060" t="n">
        <v>17</v>
      </c>
      <c r="M1060" t="n">
        <v>4</v>
      </c>
      <c r="N1060" t="n">
        <v>66.43000000000001</v>
      </c>
      <c r="O1060" t="n">
        <v>32443.05</v>
      </c>
      <c r="P1060" t="n">
        <v>116.31</v>
      </c>
      <c r="Q1060" t="n">
        <v>446.27</v>
      </c>
      <c r="R1060" t="n">
        <v>36.06</v>
      </c>
      <c r="S1060" t="n">
        <v>28.73</v>
      </c>
      <c r="T1060" t="n">
        <v>3002.83</v>
      </c>
      <c r="U1060" t="n">
        <v>0.8</v>
      </c>
      <c r="V1060" t="n">
        <v>0.92</v>
      </c>
      <c r="W1060" t="n">
        <v>0.09</v>
      </c>
      <c r="X1060" t="n">
        <v>0.16</v>
      </c>
      <c r="Y1060" t="n">
        <v>1</v>
      </c>
      <c r="Z1060" t="n">
        <v>10</v>
      </c>
    </row>
    <row r="1061">
      <c r="A1061" t="n">
        <v>65</v>
      </c>
      <c r="B1061" t="n">
        <v>120</v>
      </c>
      <c r="C1061" t="inlineStr">
        <is>
          <t xml:space="preserve">CONCLUIDO	</t>
        </is>
      </c>
      <c r="D1061" t="n">
        <v>8.4483</v>
      </c>
      <c r="E1061" t="n">
        <v>11.84</v>
      </c>
      <c r="F1061" t="n">
        <v>8.85</v>
      </c>
      <c r="G1061" t="n">
        <v>88.54000000000001</v>
      </c>
      <c r="H1061" t="n">
        <v>1.17</v>
      </c>
      <c r="I1061" t="n">
        <v>6</v>
      </c>
      <c r="J1061" t="n">
        <v>261.62</v>
      </c>
      <c r="K1061" t="n">
        <v>57.72</v>
      </c>
      <c r="L1061" t="n">
        <v>17.25</v>
      </c>
      <c r="M1061" t="n">
        <v>4</v>
      </c>
      <c r="N1061" t="n">
        <v>66.64</v>
      </c>
      <c r="O1061" t="n">
        <v>32500.33</v>
      </c>
      <c r="P1061" t="n">
        <v>116.11</v>
      </c>
      <c r="Q1061" t="n">
        <v>446.29</v>
      </c>
      <c r="R1061" t="n">
        <v>34.92</v>
      </c>
      <c r="S1061" t="n">
        <v>28.73</v>
      </c>
      <c r="T1061" t="n">
        <v>2436.36</v>
      </c>
      <c r="U1061" t="n">
        <v>0.82</v>
      </c>
      <c r="V1061" t="n">
        <v>0.92</v>
      </c>
      <c r="W1061" t="n">
        <v>0.09</v>
      </c>
      <c r="X1061" t="n">
        <v>0.13</v>
      </c>
      <c r="Y1061" t="n">
        <v>1</v>
      </c>
      <c r="Z1061" t="n">
        <v>10</v>
      </c>
    </row>
    <row r="1062">
      <c r="A1062" t="n">
        <v>66</v>
      </c>
      <c r="B1062" t="n">
        <v>120</v>
      </c>
      <c r="C1062" t="inlineStr">
        <is>
          <t xml:space="preserve">CONCLUIDO	</t>
        </is>
      </c>
      <c r="D1062" t="n">
        <v>8.440799999999999</v>
      </c>
      <c r="E1062" t="n">
        <v>11.85</v>
      </c>
      <c r="F1062" t="n">
        <v>8.869999999999999</v>
      </c>
      <c r="G1062" t="n">
        <v>88.65000000000001</v>
      </c>
      <c r="H1062" t="n">
        <v>1.19</v>
      </c>
      <c r="I1062" t="n">
        <v>6</v>
      </c>
      <c r="J1062" t="n">
        <v>262.08</v>
      </c>
      <c r="K1062" t="n">
        <v>57.72</v>
      </c>
      <c r="L1062" t="n">
        <v>17.5</v>
      </c>
      <c r="M1062" t="n">
        <v>4</v>
      </c>
      <c r="N1062" t="n">
        <v>66.86</v>
      </c>
      <c r="O1062" t="n">
        <v>32557.69</v>
      </c>
      <c r="P1062" t="n">
        <v>115.86</v>
      </c>
      <c r="Q1062" t="n">
        <v>446.3</v>
      </c>
      <c r="R1062" t="n">
        <v>35.37</v>
      </c>
      <c r="S1062" t="n">
        <v>28.73</v>
      </c>
      <c r="T1062" t="n">
        <v>2661.43</v>
      </c>
      <c r="U1062" t="n">
        <v>0.8100000000000001</v>
      </c>
      <c r="V1062" t="n">
        <v>0.92</v>
      </c>
      <c r="W1062" t="n">
        <v>0.09</v>
      </c>
      <c r="X1062" t="n">
        <v>0.14</v>
      </c>
      <c r="Y1062" t="n">
        <v>1</v>
      </c>
      <c r="Z1062" t="n">
        <v>10</v>
      </c>
    </row>
    <row r="1063">
      <c r="A1063" t="n">
        <v>67</v>
      </c>
      <c r="B1063" t="n">
        <v>120</v>
      </c>
      <c r="C1063" t="inlineStr">
        <is>
          <t xml:space="preserve">CONCLUIDO	</t>
        </is>
      </c>
      <c r="D1063" t="n">
        <v>8.442</v>
      </c>
      <c r="E1063" t="n">
        <v>11.85</v>
      </c>
      <c r="F1063" t="n">
        <v>8.859999999999999</v>
      </c>
      <c r="G1063" t="n">
        <v>88.63</v>
      </c>
      <c r="H1063" t="n">
        <v>1.2</v>
      </c>
      <c r="I1063" t="n">
        <v>6</v>
      </c>
      <c r="J1063" t="n">
        <v>262.55</v>
      </c>
      <c r="K1063" t="n">
        <v>57.72</v>
      </c>
      <c r="L1063" t="n">
        <v>17.75</v>
      </c>
      <c r="M1063" t="n">
        <v>4</v>
      </c>
      <c r="N1063" t="n">
        <v>67.06999999999999</v>
      </c>
      <c r="O1063" t="n">
        <v>32615.12</v>
      </c>
      <c r="P1063" t="n">
        <v>116.16</v>
      </c>
      <c r="Q1063" t="n">
        <v>446.27</v>
      </c>
      <c r="R1063" t="n">
        <v>35.24</v>
      </c>
      <c r="S1063" t="n">
        <v>28.73</v>
      </c>
      <c r="T1063" t="n">
        <v>2595.07</v>
      </c>
      <c r="U1063" t="n">
        <v>0.82</v>
      </c>
      <c r="V1063" t="n">
        <v>0.92</v>
      </c>
      <c r="W1063" t="n">
        <v>0.09</v>
      </c>
      <c r="X1063" t="n">
        <v>0.14</v>
      </c>
      <c r="Y1063" t="n">
        <v>1</v>
      </c>
      <c r="Z1063" t="n">
        <v>10</v>
      </c>
    </row>
    <row r="1064">
      <c r="A1064" t="n">
        <v>68</v>
      </c>
      <c r="B1064" t="n">
        <v>120</v>
      </c>
      <c r="C1064" t="inlineStr">
        <is>
          <t xml:space="preserve">CONCLUIDO	</t>
        </is>
      </c>
      <c r="D1064" t="n">
        <v>8.4434</v>
      </c>
      <c r="E1064" t="n">
        <v>11.84</v>
      </c>
      <c r="F1064" t="n">
        <v>8.859999999999999</v>
      </c>
      <c r="G1064" t="n">
        <v>88.61</v>
      </c>
      <c r="H1064" t="n">
        <v>1.22</v>
      </c>
      <c r="I1064" t="n">
        <v>6</v>
      </c>
      <c r="J1064" t="n">
        <v>263.01</v>
      </c>
      <c r="K1064" t="n">
        <v>57.72</v>
      </c>
      <c r="L1064" t="n">
        <v>18</v>
      </c>
      <c r="M1064" t="n">
        <v>4</v>
      </c>
      <c r="N1064" t="n">
        <v>67.29000000000001</v>
      </c>
      <c r="O1064" t="n">
        <v>32672.64</v>
      </c>
      <c r="P1064" t="n">
        <v>115.92</v>
      </c>
      <c r="Q1064" t="n">
        <v>446.27</v>
      </c>
      <c r="R1064" t="n">
        <v>35.18</v>
      </c>
      <c r="S1064" t="n">
        <v>28.73</v>
      </c>
      <c r="T1064" t="n">
        <v>2565.97</v>
      </c>
      <c r="U1064" t="n">
        <v>0.82</v>
      </c>
      <c r="V1064" t="n">
        <v>0.92</v>
      </c>
      <c r="W1064" t="n">
        <v>0.09</v>
      </c>
      <c r="X1064" t="n">
        <v>0.14</v>
      </c>
      <c r="Y1064" t="n">
        <v>1</v>
      </c>
      <c r="Z1064" t="n">
        <v>10</v>
      </c>
    </row>
    <row r="1065">
      <c r="A1065" t="n">
        <v>69</v>
      </c>
      <c r="B1065" t="n">
        <v>120</v>
      </c>
      <c r="C1065" t="inlineStr">
        <is>
          <t xml:space="preserve">CONCLUIDO	</t>
        </is>
      </c>
      <c r="D1065" t="n">
        <v>8.442</v>
      </c>
      <c r="E1065" t="n">
        <v>11.85</v>
      </c>
      <c r="F1065" t="n">
        <v>8.859999999999999</v>
      </c>
      <c r="G1065" t="n">
        <v>88.63</v>
      </c>
      <c r="H1065" t="n">
        <v>1.23</v>
      </c>
      <c r="I1065" t="n">
        <v>6</v>
      </c>
      <c r="J1065" t="n">
        <v>263.48</v>
      </c>
      <c r="K1065" t="n">
        <v>57.72</v>
      </c>
      <c r="L1065" t="n">
        <v>18.25</v>
      </c>
      <c r="M1065" t="n">
        <v>4</v>
      </c>
      <c r="N1065" t="n">
        <v>67.51000000000001</v>
      </c>
      <c r="O1065" t="n">
        <v>32730.24</v>
      </c>
      <c r="P1065" t="n">
        <v>116</v>
      </c>
      <c r="Q1065" t="n">
        <v>446.27</v>
      </c>
      <c r="R1065" t="n">
        <v>35.31</v>
      </c>
      <c r="S1065" t="n">
        <v>28.73</v>
      </c>
      <c r="T1065" t="n">
        <v>2629.74</v>
      </c>
      <c r="U1065" t="n">
        <v>0.8100000000000001</v>
      </c>
      <c r="V1065" t="n">
        <v>0.92</v>
      </c>
      <c r="W1065" t="n">
        <v>0.09</v>
      </c>
      <c r="X1065" t="n">
        <v>0.14</v>
      </c>
      <c r="Y1065" t="n">
        <v>1</v>
      </c>
      <c r="Z1065" t="n">
        <v>10</v>
      </c>
    </row>
    <row r="1066">
      <c r="A1066" t="n">
        <v>70</v>
      </c>
      <c r="B1066" t="n">
        <v>120</v>
      </c>
      <c r="C1066" t="inlineStr">
        <is>
          <t xml:space="preserve">CONCLUIDO	</t>
        </is>
      </c>
      <c r="D1066" t="n">
        <v>8.450100000000001</v>
      </c>
      <c r="E1066" t="n">
        <v>11.83</v>
      </c>
      <c r="F1066" t="n">
        <v>8.85</v>
      </c>
      <c r="G1066" t="n">
        <v>88.52</v>
      </c>
      <c r="H1066" t="n">
        <v>1.25</v>
      </c>
      <c r="I1066" t="n">
        <v>6</v>
      </c>
      <c r="J1066" t="n">
        <v>263.95</v>
      </c>
      <c r="K1066" t="n">
        <v>57.72</v>
      </c>
      <c r="L1066" t="n">
        <v>18.5</v>
      </c>
      <c r="M1066" t="n">
        <v>4</v>
      </c>
      <c r="N1066" t="n">
        <v>67.72</v>
      </c>
      <c r="O1066" t="n">
        <v>32787.92</v>
      </c>
      <c r="P1066" t="n">
        <v>114.93</v>
      </c>
      <c r="Q1066" t="n">
        <v>446.29</v>
      </c>
      <c r="R1066" t="n">
        <v>34.84</v>
      </c>
      <c r="S1066" t="n">
        <v>28.73</v>
      </c>
      <c r="T1066" t="n">
        <v>2394.6</v>
      </c>
      <c r="U1066" t="n">
        <v>0.82</v>
      </c>
      <c r="V1066" t="n">
        <v>0.92</v>
      </c>
      <c r="W1066" t="n">
        <v>0.09</v>
      </c>
      <c r="X1066" t="n">
        <v>0.13</v>
      </c>
      <c r="Y1066" t="n">
        <v>1</v>
      </c>
      <c r="Z1066" t="n">
        <v>10</v>
      </c>
    </row>
    <row r="1067">
      <c r="A1067" t="n">
        <v>71</v>
      </c>
      <c r="B1067" t="n">
        <v>120</v>
      </c>
      <c r="C1067" t="inlineStr">
        <is>
          <t xml:space="preserve">CONCLUIDO	</t>
        </is>
      </c>
      <c r="D1067" t="n">
        <v>8.448499999999999</v>
      </c>
      <c r="E1067" t="n">
        <v>11.84</v>
      </c>
      <c r="F1067" t="n">
        <v>8.85</v>
      </c>
      <c r="G1067" t="n">
        <v>88.54000000000001</v>
      </c>
      <c r="H1067" t="n">
        <v>1.26</v>
      </c>
      <c r="I1067" t="n">
        <v>6</v>
      </c>
      <c r="J1067" t="n">
        <v>264.42</v>
      </c>
      <c r="K1067" t="n">
        <v>57.72</v>
      </c>
      <c r="L1067" t="n">
        <v>18.75</v>
      </c>
      <c r="M1067" t="n">
        <v>4</v>
      </c>
      <c r="N1067" t="n">
        <v>67.94</v>
      </c>
      <c r="O1067" t="n">
        <v>32845.69</v>
      </c>
      <c r="P1067" t="n">
        <v>113.91</v>
      </c>
      <c r="Q1067" t="n">
        <v>446.27</v>
      </c>
      <c r="R1067" t="n">
        <v>34.9</v>
      </c>
      <c r="S1067" t="n">
        <v>28.73</v>
      </c>
      <c r="T1067" t="n">
        <v>2424.19</v>
      </c>
      <c r="U1067" t="n">
        <v>0.82</v>
      </c>
      <c r="V1067" t="n">
        <v>0.92</v>
      </c>
      <c r="W1067" t="n">
        <v>0.09</v>
      </c>
      <c r="X1067" t="n">
        <v>0.13</v>
      </c>
      <c r="Y1067" t="n">
        <v>1</v>
      </c>
      <c r="Z1067" t="n">
        <v>10</v>
      </c>
    </row>
    <row r="1068">
      <c r="A1068" t="n">
        <v>72</v>
      </c>
      <c r="B1068" t="n">
        <v>120</v>
      </c>
      <c r="C1068" t="inlineStr">
        <is>
          <t xml:space="preserve">CONCLUIDO	</t>
        </is>
      </c>
      <c r="D1068" t="n">
        <v>8.463200000000001</v>
      </c>
      <c r="E1068" t="n">
        <v>11.82</v>
      </c>
      <c r="F1068" t="n">
        <v>8.83</v>
      </c>
      <c r="G1068" t="n">
        <v>88.34</v>
      </c>
      <c r="H1068" t="n">
        <v>1.28</v>
      </c>
      <c r="I1068" t="n">
        <v>6</v>
      </c>
      <c r="J1068" t="n">
        <v>264.89</v>
      </c>
      <c r="K1068" t="n">
        <v>57.72</v>
      </c>
      <c r="L1068" t="n">
        <v>19</v>
      </c>
      <c r="M1068" t="n">
        <v>4</v>
      </c>
      <c r="N1068" t="n">
        <v>68.16</v>
      </c>
      <c r="O1068" t="n">
        <v>32903.54</v>
      </c>
      <c r="P1068" t="n">
        <v>112.04</v>
      </c>
      <c r="Q1068" t="n">
        <v>446.27</v>
      </c>
      <c r="R1068" t="n">
        <v>34.3</v>
      </c>
      <c r="S1068" t="n">
        <v>28.73</v>
      </c>
      <c r="T1068" t="n">
        <v>2122.55</v>
      </c>
      <c r="U1068" t="n">
        <v>0.84</v>
      </c>
      <c r="V1068" t="n">
        <v>0.92</v>
      </c>
      <c r="W1068" t="n">
        <v>0.09</v>
      </c>
      <c r="X1068" t="n">
        <v>0.11</v>
      </c>
      <c r="Y1068" t="n">
        <v>1</v>
      </c>
      <c r="Z1068" t="n">
        <v>10</v>
      </c>
    </row>
    <row r="1069">
      <c r="A1069" t="n">
        <v>73</v>
      </c>
      <c r="B1069" t="n">
        <v>120</v>
      </c>
      <c r="C1069" t="inlineStr">
        <is>
          <t xml:space="preserve">CONCLUIDO	</t>
        </is>
      </c>
      <c r="D1069" t="n">
        <v>8.439</v>
      </c>
      <c r="E1069" t="n">
        <v>11.85</v>
      </c>
      <c r="F1069" t="n">
        <v>8.869999999999999</v>
      </c>
      <c r="G1069" t="n">
        <v>88.67</v>
      </c>
      <c r="H1069" t="n">
        <v>1.29</v>
      </c>
      <c r="I1069" t="n">
        <v>6</v>
      </c>
      <c r="J1069" t="n">
        <v>265.36</v>
      </c>
      <c r="K1069" t="n">
        <v>57.72</v>
      </c>
      <c r="L1069" t="n">
        <v>19.25</v>
      </c>
      <c r="M1069" t="n">
        <v>4</v>
      </c>
      <c r="N1069" t="n">
        <v>68.38</v>
      </c>
      <c r="O1069" t="n">
        <v>32961.47</v>
      </c>
      <c r="P1069" t="n">
        <v>111.41</v>
      </c>
      <c r="Q1069" t="n">
        <v>446.27</v>
      </c>
      <c r="R1069" t="n">
        <v>35.51</v>
      </c>
      <c r="S1069" t="n">
        <v>28.73</v>
      </c>
      <c r="T1069" t="n">
        <v>2729.4</v>
      </c>
      <c r="U1069" t="n">
        <v>0.8100000000000001</v>
      </c>
      <c r="V1069" t="n">
        <v>0.92</v>
      </c>
      <c r="W1069" t="n">
        <v>0.09</v>
      </c>
      <c r="X1069" t="n">
        <v>0.15</v>
      </c>
      <c r="Y1069" t="n">
        <v>1</v>
      </c>
      <c r="Z1069" t="n">
        <v>10</v>
      </c>
    </row>
    <row r="1070">
      <c r="A1070" t="n">
        <v>74</v>
      </c>
      <c r="B1070" t="n">
        <v>120</v>
      </c>
      <c r="C1070" t="inlineStr">
        <is>
          <t xml:space="preserve">CONCLUIDO	</t>
        </is>
      </c>
      <c r="D1070" t="n">
        <v>8.431100000000001</v>
      </c>
      <c r="E1070" t="n">
        <v>11.86</v>
      </c>
      <c r="F1070" t="n">
        <v>8.880000000000001</v>
      </c>
      <c r="G1070" t="n">
        <v>88.79000000000001</v>
      </c>
      <c r="H1070" t="n">
        <v>1.31</v>
      </c>
      <c r="I1070" t="n">
        <v>6</v>
      </c>
      <c r="J1070" t="n">
        <v>265.83</v>
      </c>
      <c r="K1070" t="n">
        <v>57.72</v>
      </c>
      <c r="L1070" t="n">
        <v>19.5</v>
      </c>
      <c r="M1070" t="n">
        <v>4</v>
      </c>
      <c r="N1070" t="n">
        <v>68.59999999999999</v>
      </c>
      <c r="O1070" t="n">
        <v>33019.48</v>
      </c>
      <c r="P1070" t="n">
        <v>110.17</v>
      </c>
      <c r="Q1070" t="n">
        <v>446.27</v>
      </c>
      <c r="R1070" t="n">
        <v>35.84</v>
      </c>
      <c r="S1070" t="n">
        <v>28.73</v>
      </c>
      <c r="T1070" t="n">
        <v>2892.83</v>
      </c>
      <c r="U1070" t="n">
        <v>0.8</v>
      </c>
      <c r="V1070" t="n">
        <v>0.92</v>
      </c>
      <c r="W1070" t="n">
        <v>0.09</v>
      </c>
      <c r="X1070" t="n">
        <v>0.16</v>
      </c>
      <c r="Y1070" t="n">
        <v>1</v>
      </c>
      <c r="Z1070" t="n">
        <v>10</v>
      </c>
    </row>
    <row r="1071">
      <c r="A1071" t="n">
        <v>75</v>
      </c>
      <c r="B1071" t="n">
        <v>120</v>
      </c>
      <c r="C1071" t="inlineStr">
        <is>
          <t xml:space="preserve">CONCLUIDO	</t>
        </is>
      </c>
      <c r="D1071" t="n">
        <v>8.499599999999999</v>
      </c>
      <c r="E1071" t="n">
        <v>11.77</v>
      </c>
      <c r="F1071" t="n">
        <v>8.83</v>
      </c>
      <c r="G1071" t="n">
        <v>105.94</v>
      </c>
      <c r="H1071" t="n">
        <v>1.32</v>
      </c>
      <c r="I1071" t="n">
        <v>5</v>
      </c>
      <c r="J1071" t="n">
        <v>266.3</v>
      </c>
      <c r="K1071" t="n">
        <v>57.72</v>
      </c>
      <c r="L1071" t="n">
        <v>19.75</v>
      </c>
      <c r="M1071" t="n">
        <v>3</v>
      </c>
      <c r="N1071" t="n">
        <v>68.81999999999999</v>
      </c>
      <c r="O1071" t="n">
        <v>33077.58</v>
      </c>
      <c r="P1071" t="n">
        <v>109.24</v>
      </c>
      <c r="Q1071" t="n">
        <v>446.3</v>
      </c>
      <c r="R1071" t="n">
        <v>34.09</v>
      </c>
      <c r="S1071" t="n">
        <v>28.73</v>
      </c>
      <c r="T1071" t="n">
        <v>2027.21</v>
      </c>
      <c r="U1071" t="n">
        <v>0.84</v>
      </c>
      <c r="V1071" t="n">
        <v>0.92</v>
      </c>
      <c r="W1071" t="n">
        <v>0.09</v>
      </c>
      <c r="X1071" t="n">
        <v>0.11</v>
      </c>
      <c r="Y1071" t="n">
        <v>1</v>
      </c>
      <c r="Z1071" t="n">
        <v>10</v>
      </c>
    </row>
    <row r="1072">
      <c r="A1072" t="n">
        <v>76</v>
      </c>
      <c r="B1072" t="n">
        <v>120</v>
      </c>
      <c r="C1072" t="inlineStr">
        <is>
          <t xml:space="preserve">CONCLUIDO	</t>
        </is>
      </c>
      <c r="D1072" t="n">
        <v>8.4964</v>
      </c>
      <c r="E1072" t="n">
        <v>11.77</v>
      </c>
      <c r="F1072" t="n">
        <v>8.83</v>
      </c>
      <c r="G1072" t="n">
        <v>106</v>
      </c>
      <c r="H1072" t="n">
        <v>1.33</v>
      </c>
      <c r="I1072" t="n">
        <v>5</v>
      </c>
      <c r="J1072" t="n">
        <v>266.77</v>
      </c>
      <c r="K1072" t="n">
        <v>57.72</v>
      </c>
      <c r="L1072" t="n">
        <v>20</v>
      </c>
      <c r="M1072" t="n">
        <v>3</v>
      </c>
      <c r="N1072" t="n">
        <v>69.05</v>
      </c>
      <c r="O1072" t="n">
        <v>33135.76</v>
      </c>
      <c r="P1072" t="n">
        <v>109.43</v>
      </c>
      <c r="Q1072" t="n">
        <v>446.27</v>
      </c>
      <c r="R1072" t="n">
        <v>34.32</v>
      </c>
      <c r="S1072" t="n">
        <v>28.73</v>
      </c>
      <c r="T1072" t="n">
        <v>2137.94</v>
      </c>
      <c r="U1072" t="n">
        <v>0.84</v>
      </c>
      <c r="V1072" t="n">
        <v>0.92</v>
      </c>
      <c r="W1072" t="n">
        <v>0.09</v>
      </c>
      <c r="X1072" t="n">
        <v>0.11</v>
      </c>
      <c r="Y1072" t="n">
        <v>1</v>
      </c>
      <c r="Z1072" t="n">
        <v>10</v>
      </c>
    </row>
    <row r="1073">
      <c r="A1073" t="n">
        <v>77</v>
      </c>
      <c r="B1073" t="n">
        <v>120</v>
      </c>
      <c r="C1073" t="inlineStr">
        <is>
          <t xml:space="preserve">CONCLUIDO	</t>
        </is>
      </c>
      <c r="D1073" t="n">
        <v>8.500400000000001</v>
      </c>
      <c r="E1073" t="n">
        <v>11.76</v>
      </c>
      <c r="F1073" t="n">
        <v>8.83</v>
      </c>
      <c r="G1073" t="n">
        <v>105.93</v>
      </c>
      <c r="H1073" t="n">
        <v>1.35</v>
      </c>
      <c r="I1073" t="n">
        <v>5</v>
      </c>
      <c r="J1073" t="n">
        <v>267.24</v>
      </c>
      <c r="K1073" t="n">
        <v>57.72</v>
      </c>
      <c r="L1073" t="n">
        <v>20.25</v>
      </c>
      <c r="M1073" t="n">
        <v>3</v>
      </c>
      <c r="N1073" t="n">
        <v>69.27</v>
      </c>
      <c r="O1073" t="n">
        <v>33194.02</v>
      </c>
      <c r="P1073" t="n">
        <v>109.1</v>
      </c>
      <c r="Q1073" t="n">
        <v>446.27</v>
      </c>
      <c r="R1073" t="n">
        <v>34.07</v>
      </c>
      <c r="S1073" t="n">
        <v>28.73</v>
      </c>
      <c r="T1073" t="n">
        <v>2016.62</v>
      </c>
      <c r="U1073" t="n">
        <v>0.84</v>
      </c>
      <c r="V1073" t="n">
        <v>0.92</v>
      </c>
      <c r="W1073" t="n">
        <v>0.09</v>
      </c>
      <c r="X1073" t="n">
        <v>0.11</v>
      </c>
      <c r="Y1073" t="n">
        <v>1</v>
      </c>
      <c r="Z1073" t="n">
        <v>10</v>
      </c>
    </row>
    <row r="1074">
      <c r="A1074" t="n">
        <v>78</v>
      </c>
      <c r="B1074" t="n">
        <v>120</v>
      </c>
      <c r="C1074" t="inlineStr">
        <is>
          <t xml:space="preserve">CONCLUIDO	</t>
        </is>
      </c>
      <c r="D1074" t="n">
        <v>8.4994</v>
      </c>
      <c r="E1074" t="n">
        <v>11.77</v>
      </c>
      <c r="F1074" t="n">
        <v>8.83</v>
      </c>
      <c r="G1074" t="n">
        <v>105.95</v>
      </c>
      <c r="H1074" t="n">
        <v>1.36</v>
      </c>
      <c r="I1074" t="n">
        <v>5</v>
      </c>
      <c r="J1074" t="n">
        <v>267.71</v>
      </c>
      <c r="K1074" t="n">
        <v>57.72</v>
      </c>
      <c r="L1074" t="n">
        <v>20.5</v>
      </c>
      <c r="M1074" t="n">
        <v>1</v>
      </c>
      <c r="N1074" t="n">
        <v>69.48999999999999</v>
      </c>
      <c r="O1074" t="n">
        <v>33252.37</v>
      </c>
      <c r="P1074" t="n">
        <v>109.34</v>
      </c>
      <c r="Q1074" t="n">
        <v>446.27</v>
      </c>
      <c r="R1074" t="n">
        <v>34.01</v>
      </c>
      <c r="S1074" t="n">
        <v>28.73</v>
      </c>
      <c r="T1074" t="n">
        <v>1983.51</v>
      </c>
      <c r="U1074" t="n">
        <v>0.84</v>
      </c>
      <c r="V1074" t="n">
        <v>0.92</v>
      </c>
      <c r="W1074" t="n">
        <v>0.09</v>
      </c>
      <c r="X1074" t="n">
        <v>0.11</v>
      </c>
      <c r="Y1074" t="n">
        <v>1</v>
      </c>
      <c r="Z1074" t="n">
        <v>10</v>
      </c>
    </row>
    <row r="1075">
      <c r="A1075" t="n">
        <v>79</v>
      </c>
      <c r="B1075" t="n">
        <v>120</v>
      </c>
      <c r="C1075" t="inlineStr">
        <is>
          <t xml:space="preserve">CONCLUIDO	</t>
        </is>
      </c>
      <c r="D1075" t="n">
        <v>8.4976</v>
      </c>
      <c r="E1075" t="n">
        <v>11.77</v>
      </c>
      <c r="F1075" t="n">
        <v>8.83</v>
      </c>
      <c r="G1075" t="n">
        <v>105.98</v>
      </c>
      <c r="H1075" t="n">
        <v>1.38</v>
      </c>
      <c r="I1075" t="n">
        <v>5</v>
      </c>
      <c r="J1075" t="n">
        <v>268.19</v>
      </c>
      <c r="K1075" t="n">
        <v>57.72</v>
      </c>
      <c r="L1075" t="n">
        <v>20.75</v>
      </c>
      <c r="M1075" t="n">
        <v>2</v>
      </c>
      <c r="N1075" t="n">
        <v>69.70999999999999</v>
      </c>
      <c r="O1075" t="n">
        <v>33310.81</v>
      </c>
      <c r="P1075" t="n">
        <v>109.67</v>
      </c>
      <c r="Q1075" t="n">
        <v>446.27</v>
      </c>
      <c r="R1075" t="n">
        <v>34.22</v>
      </c>
      <c r="S1075" t="n">
        <v>28.73</v>
      </c>
      <c r="T1075" t="n">
        <v>2091.19</v>
      </c>
      <c r="U1075" t="n">
        <v>0.84</v>
      </c>
      <c r="V1075" t="n">
        <v>0.92</v>
      </c>
      <c r="W1075" t="n">
        <v>0.09</v>
      </c>
      <c r="X1075" t="n">
        <v>0.11</v>
      </c>
      <c r="Y1075" t="n">
        <v>1</v>
      </c>
      <c r="Z1075" t="n">
        <v>10</v>
      </c>
    </row>
    <row r="1076">
      <c r="A1076" t="n">
        <v>80</v>
      </c>
      <c r="B1076" t="n">
        <v>120</v>
      </c>
      <c r="C1076" t="inlineStr">
        <is>
          <t xml:space="preserve">CONCLUIDO	</t>
        </is>
      </c>
      <c r="D1076" t="n">
        <v>8.491400000000001</v>
      </c>
      <c r="E1076" t="n">
        <v>11.78</v>
      </c>
      <c r="F1076" t="n">
        <v>8.84</v>
      </c>
      <c r="G1076" t="n">
        <v>106.08</v>
      </c>
      <c r="H1076" t="n">
        <v>1.39</v>
      </c>
      <c r="I1076" t="n">
        <v>5</v>
      </c>
      <c r="J1076" t="n">
        <v>268.66</v>
      </c>
      <c r="K1076" t="n">
        <v>57.72</v>
      </c>
      <c r="L1076" t="n">
        <v>21</v>
      </c>
      <c r="M1076" t="n">
        <v>1</v>
      </c>
      <c r="N1076" t="n">
        <v>69.94</v>
      </c>
      <c r="O1076" t="n">
        <v>33369.33</v>
      </c>
      <c r="P1076" t="n">
        <v>110.04</v>
      </c>
      <c r="Q1076" t="n">
        <v>446.27</v>
      </c>
      <c r="R1076" t="n">
        <v>34.47</v>
      </c>
      <c r="S1076" t="n">
        <v>28.73</v>
      </c>
      <c r="T1076" t="n">
        <v>2212.89</v>
      </c>
      <c r="U1076" t="n">
        <v>0.83</v>
      </c>
      <c r="V1076" t="n">
        <v>0.92</v>
      </c>
      <c r="W1076" t="n">
        <v>0.09</v>
      </c>
      <c r="X1076" t="n">
        <v>0.12</v>
      </c>
      <c r="Y1076" t="n">
        <v>1</v>
      </c>
      <c r="Z1076" t="n">
        <v>10</v>
      </c>
    </row>
    <row r="1077">
      <c r="A1077" t="n">
        <v>81</v>
      </c>
      <c r="B1077" t="n">
        <v>120</v>
      </c>
      <c r="C1077" t="inlineStr">
        <is>
          <t xml:space="preserve">CONCLUIDO	</t>
        </is>
      </c>
      <c r="D1077" t="n">
        <v>8.4856</v>
      </c>
      <c r="E1077" t="n">
        <v>11.78</v>
      </c>
      <c r="F1077" t="n">
        <v>8.85</v>
      </c>
      <c r="G1077" t="n">
        <v>106.18</v>
      </c>
      <c r="H1077" t="n">
        <v>1.41</v>
      </c>
      <c r="I1077" t="n">
        <v>5</v>
      </c>
      <c r="J1077" t="n">
        <v>269.14</v>
      </c>
      <c r="K1077" t="n">
        <v>57.72</v>
      </c>
      <c r="L1077" t="n">
        <v>21.25</v>
      </c>
      <c r="M1077" t="n">
        <v>0</v>
      </c>
      <c r="N1077" t="n">
        <v>70.16</v>
      </c>
      <c r="O1077" t="n">
        <v>33427.94</v>
      </c>
      <c r="P1077" t="n">
        <v>110.26</v>
      </c>
      <c r="Q1077" t="n">
        <v>446.27</v>
      </c>
      <c r="R1077" t="n">
        <v>34.67</v>
      </c>
      <c r="S1077" t="n">
        <v>28.73</v>
      </c>
      <c r="T1077" t="n">
        <v>2315.85</v>
      </c>
      <c r="U1077" t="n">
        <v>0.83</v>
      </c>
      <c r="V1077" t="n">
        <v>0.92</v>
      </c>
      <c r="W1077" t="n">
        <v>0.09</v>
      </c>
      <c r="X1077" t="n">
        <v>0.13</v>
      </c>
      <c r="Y1077" t="n">
        <v>1</v>
      </c>
      <c r="Z1077" t="n">
        <v>10</v>
      </c>
    </row>
    <row r="1078">
      <c r="A1078" t="n">
        <v>0</v>
      </c>
      <c r="B1078" t="n">
        <v>145</v>
      </c>
      <c r="C1078" t="inlineStr">
        <is>
          <t xml:space="preserve">CONCLUIDO	</t>
        </is>
      </c>
      <c r="D1078" t="n">
        <v>3.6567</v>
      </c>
      <c r="E1078" t="n">
        <v>27.35</v>
      </c>
      <c r="F1078" t="n">
        <v>14.37</v>
      </c>
      <c r="G1078" t="n">
        <v>4.64</v>
      </c>
      <c r="H1078" t="n">
        <v>0.06</v>
      </c>
      <c r="I1078" t="n">
        <v>186</v>
      </c>
      <c r="J1078" t="n">
        <v>285.18</v>
      </c>
      <c r="K1078" t="n">
        <v>61.2</v>
      </c>
      <c r="L1078" t="n">
        <v>1</v>
      </c>
      <c r="M1078" t="n">
        <v>184</v>
      </c>
      <c r="N1078" t="n">
        <v>77.98</v>
      </c>
      <c r="O1078" t="n">
        <v>35406.83</v>
      </c>
      <c r="P1078" t="n">
        <v>254.11</v>
      </c>
      <c r="Q1078" t="n">
        <v>446.52</v>
      </c>
      <c r="R1078" t="n">
        <v>215.95</v>
      </c>
      <c r="S1078" t="n">
        <v>28.73</v>
      </c>
      <c r="T1078" t="n">
        <v>92049.17999999999</v>
      </c>
      <c r="U1078" t="n">
        <v>0.13</v>
      </c>
      <c r="V1078" t="n">
        <v>0.57</v>
      </c>
      <c r="W1078" t="n">
        <v>0.38</v>
      </c>
      <c r="X1078" t="n">
        <v>5.65</v>
      </c>
      <c r="Y1078" t="n">
        <v>1</v>
      </c>
      <c r="Z1078" t="n">
        <v>10</v>
      </c>
    </row>
    <row r="1079">
      <c r="A1079" t="n">
        <v>1</v>
      </c>
      <c r="B1079" t="n">
        <v>145</v>
      </c>
      <c r="C1079" t="inlineStr">
        <is>
          <t xml:space="preserve">CONCLUIDO	</t>
        </is>
      </c>
      <c r="D1079" t="n">
        <v>4.4374</v>
      </c>
      <c r="E1079" t="n">
        <v>22.54</v>
      </c>
      <c r="F1079" t="n">
        <v>12.58</v>
      </c>
      <c r="G1079" t="n">
        <v>5.81</v>
      </c>
      <c r="H1079" t="n">
        <v>0.08</v>
      </c>
      <c r="I1079" t="n">
        <v>130</v>
      </c>
      <c r="J1079" t="n">
        <v>285.68</v>
      </c>
      <c r="K1079" t="n">
        <v>61.2</v>
      </c>
      <c r="L1079" t="n">
        <v>1.25</v>
      </c>
      <c r="M1079" t="n">
        <v>128</v>
      </c>
      <c r="N1079" t="n">
        <v>78.23999999999999</v>
      </c>
      <c r="O1079" t="n">
        <v>35468.6</v>
      </c>
      <c r="P1079" t="n">
        <v>221.93</v>
      </c>
      <c r="Q1079" t="n">
        <v>446.5</v>
      </c>
      <c r="R1079" t="n">
        <v>156.87</v>
      </c>
      <c r="S1079" t="n">
        <v>28.73</v>
      </c>
      <c r="T1079" t="n">
        <v>62790.85</v>
      </c>
      <c r="U1079" t="n">
        <v>0.18</v>
      </c>
      <c r="V1079" t="n">
        <v>0.65</v>
      </c>
      <c r="W1079" t="n">
        <v>0.29</v>
      </c>
      <c r="X1079" t="n">
        <v>3.86</v>
      </c>
      <c r="Y1079" t="n">
        <v>1</v>
      </c>
      <c r="Z1079" t="n">
        <v>10</v>
      </c>
    </row>
    <row r="1080">
      <c r="A1080" t="n">
        <v>2</v>
      </c>
      <c r="B1080" t="n">
        <v>145</v>
      </c>
      <c r="C1080" t="inlineStr">
        <is>
          <t xml:space="preserve">CONCLUIDO	</t>
        </is>
      </c>
      <c r="D1080" t="n">
        <v>5.0054</v>
      </c>
      <c r="E1080" t="n">
        <v>19.98</v>
      </c>
      <c r="F1080" t="n">
        <v>11.64</v>
      </c>
      <c r="G1080" t="n">
        <v>6.98</v>
      </c>
      <c r="H1080" t="n">
        <v>0.09</v>
      </c>
      <c r="I1080" t="n">
        <v>100</v>
      </c>
      <c r="J1080" t="n">
        <v>286.19</v>
      </c>
      <c r="K1080" t="n">
        <v>61.2</v>
      </c>
      <c r="L1080" t="n">
        <v>1.5</v>
      </c>
      <c r="M1080" t="n">
        <v>98</v>
      </c>
      <c r="N1080" t="n">
        <v>78.48999999999999</v>
      </c>
      <c r="O1080" t="n">
        <v>35530.47</v>
      </c>
      <c r="P1080" t="n">
        <v>205.01</v>
      </c>
      <c r="Q1080" t="n">
        <v>446.42</v>
      </c>
      <c r="R1080" t="n">
        <v>126.06</v>
      </c>
      <c r="S1080" t="n">
        <v>28.73</v>
      </c>
      <c r="T1080" t="n">
        <v>47535.62</v>
      </c>
      <c r="U1080" t="n">
        <v>0.23</v>
      </c>
      <c r="V1080" t="n">
        <v>0.7</v>
      </c>
      <c r="W1080" t="n">
        <v>0.24</v>
      </c>
      <c r="X1080" t="n">
        <v>2.92</v>
      </c>
      <c r="Y1080" t="n">
        <v>1</v>
      </c>
      <c r="Z1080" t="n">
        <v>10</v>
      </c>
    </row>
    <row r="1081">
      <c r="A1081" t="n">
        <v>3</v>
      </c>
      <c r="B1081" t="n">
        <v>145</v>
      </c>
      <c r="C1081" t="inlineStr">
        <is>
          <t xml:space="preserve">CONCLUIDO	</t>
        </is>
      </c>
      <c r="D1081" t="n">
        <v>5.4183</v>
      </c>
      <c r="E1081" t="n">
        <v>18.46</v>
      </c>
      <c r="F1081" t="n">
        <v>11.09</v>
      </c>
      <c r="G1081" t="n">
        <v>8.109999999999999</v>
      </c>
      <c r="H1081" t="n">
        <v>0.11</v>
      </c>
      <c r="I1081" t="n">
        <v>82</v>
      </c>
      <c r="J1081" t="n">
        <v>286.69</v>
      </c>
      <c r="K1081" t="n">
        <v>61.2</v>
      </c>
      <c r="L1081" t="n">
        <v>1.75</v>
      </c>
      <c r="M1081" t="n">
        <v>80</v>
      </c>
      <c r="N1081" t="n">
        <v>78.73999999999999</v>
      </c>
      <c r="O1081" t="n">
        <v>35592.57</v>
      </c>
      <c r="P1081" t="n">
        <v>194.96</v>
      </c>
      <c r="Q1081" t="n">
        <v>446.33</v>
      </c>
      <c r="R1081" t="n">
        <v>108.01</v>
      </c>
      <c r="S1081" t="n">
        <v>28.73</v>
      </c>
      <c r="T1081" t="n">
        <v>38600.6</v>
      </c>
      <c r="U1081" t="n">
        <v>0.27</v>
      </c>
      <c r="V1081" t="n">
        <v>0.73</v>
      </c>
      <c r="W1081" t="n">
        <v>0.21</v>
      </c>
      <c r="X1081" t="n">
        <v>2.37</v>
      </c>
      <c r="Y1081" t="n">
        <v>1</v>
      </c>
      <c r="Z1081" t="n">
        <v>10</v>
      </c>
    </row>
    <row r="1082">
      <c r="A1082" t="n">
        <v>4</v>
      </c>
      <c r="B1082" t="n">
        <v>145</v>
      </c>
      <c r="C1082" t="inlineStr">
        <is>
          <t xml:space="preserve">CONCLUIDO	</t>
        </is>
      </c>
      <c r="D1082" t="n">
        <v>5.7572</v>
      </c>
      <c r="E1082" t="n">
        <v>17.37</v>
      </c>
      <c r="F1082" t="n">
        <v>10.7</v>
      </c>
      <c r="G1082" t="n">
        <v>9.31</v>
      </c>
      <c r="H1082" t="n">
        <v>0.12</v>
      </c>
      <c r="I1082" t="n">
        <v>69</v>
      </c>
      <c r="J1082" t="n">
        <v>287.19</v>
      </c>
      <c r="K1082" t="n">
        <v>61.2</v>
      </c>
      <c r="L1082" t="n">
        <v>2</v>
      </c>
      <c r="M1082" t="n">
        <v>67</v>
      </c>
      <c r="N1082" t="n">
        <v>78.98999999999999</v>
      </c>
      <c r="O1082" t="n">
        <v>35654.65</v>
      </c>
      <c r="P1082" t="n">
        <v>187.89</v>
      </c>
      <c r="Q1082" t="n">
        <v>446.33</v>
      </c>
      <c r="R1082" t="n">
        <v>95.39</v>
      </c>
      <c r="S1082" t="n">
        <v>28.73</v>
      </c>
      <c r="T1082" t="n">
        <v>32353.2</v>
      </c>
      <c r="U1082" t="n">
        <v>0.3</v>
      </c>
      <c r="V1082" t="n">
        <v>0.76</v>
      </c>
      <c r="W1082" t="n">
        <v>0.19</v>
      </c>
      <c r="X1082" t="n">
        <v>1.98</v>
      </c>
      <c r="Y1082" t="n">
        <v>1</v>
      </c>
      <c r="Z1082" t="n">
        <v>10</v>
      </c>
    </row>
    <row r="1083">
      <c r="A1083" t="n">
        <v>5</v>
      </c>
      <c r="B1083" t="n">
        <v>145</v>
      </c>
      <c r="C1083" t="inlineStr">
        <is>
          <t xml:space="preserve">CONCLUIDO	</t>
        </is>
      </c>
      <c r="D1083" t="n">
        <v>6.0178</v>
      </c>
      <c r="E1083" t="n">
        <v>16.62</v>
      </c>
      <c r="F1083" t="n">
        <v>10.44</v>
      </c>
      <c r="G1083" t="n">
        <v>10.44</v>
      </c>
      <c r="H1083" t="n">
        <v>0.14</v>
      </c>
      <c r="I1083" t="n">
        <v>60</v>
      </c>
      <c r="J1083" t="n">
        <v>287.7</v>
      </c>
      <c r="K1083" t="n">
        <v>61.2</v>
      </c>
      <c r="L1083" t="n">
        <v>2.25</v>
      </c>
      <c r="M1083" t="n">
        <v>58</v>
      </c>
      <c r="N1083" t="n">
        <v>79.25</v>
      </c>
      <c r="O1083" t="n">
        <v>35716.83</v>
      </c>
      <c r="P1083" t="n">
        <v>182.95</v>
      </c>
      <c r="Q1083" t="n">
        <v>446.34</v>
      </c>
      <c r="R1083" t="n">
        <v>86.53</v>
      </c>
      <c r="S1083" t="n">
        <v>28.73</v>
      </c>
      <c r="T1083" t="n">
        <v>27967.55</v>
      </c>
      <c r="U1083" t="n">
        <v>0.33</v>
      </c>
      <c r="V1083" t="n">
        <v>0.78</v>
      </c>
      <c r="W1083" t="n">
        <v>0.18</v>
      </c>
      <c r="X1083" t="n">
        <v>1.71</v>
      </c>
      <c r="Y1083" t="n">
        <v>1</v>
      </c>
      <c r="Z1083" t="n">
        <v>10</v>
      </c>
    </row>
    <row r="1084">
      <c r="A1084" t="n">
        <v>6</v>
      </c>
      <c r="B1084" t="n">
        <v>145</v>
      </c>
      <c r="C1084" t="inlineStr">
        <is>
          <t xml:space="preserve">CONCLUIDO	</t>
        </is>
      </c>
      <c r="D1084" t="n">
        <v>6.2396</v>
      </c>
      <c r="E1084" t="n">
        <v>16.03</v>
      </c>
      <c r="F1084" t="n">
        <v>10.22</v>
      </c>
      <c r="G1084" t="n">
        <v>11.57</v>
      </c>
      <c r="H1084" t="n">
        <v>0.15</v>
      </c>
      <c r="I1084" t="n">
        <v>53</v>
      </c>
      <c r="J1084" t="n">
        <v>288.2</v>
      </c>
      <c r="K1084" t="n">
        <v>61.2</v>
      </c>
      <c r="L1084" t="n">
        <v>2.5</v>
      </c>
      <c r="M1084" t="n">
        <v>51</v>
      </c>
      <c r="N1084" t="n">
        <v>79.5</v>
      </c>
      <c r="O1084" t="n">
        <v>35779.11</v>
      </c>
      <c r="P1084" t="n">
        <v>178.92</v>
      </c>
      <c r="Q1084" t="n">
        <v>446.32</v>
      </c>
      <c r="R1084" t="n">
        <v>79.44</v>
      </c>
      <c r="S1084" t="n">
        <v>28.73</v>
      </c>
      <c r="T1084" t="n">
        <v>24458.35</v>
      </c>
      <c r="U1084" t="n">
        <v>0.36</v>
      </c>
      <c r="V1084" t="n">
        <v>0.8</v>
      </c>
      <c r="W1084" t="n">
        <v>0.17</v>
      </c>
      <c r="X1084" t="n">
        <v>1.5</v>
      </c>
      <c r="Y1084" t="n">
        <v>1</v>
      </c>
      <c r="Z1084" t="n">
        <v>10</v>
      </c>
    </row>
    <row r="1085">
      <c r="A1085" t="n">
        <v>7</v>
      </c>
      <c r="B1085" t="n">
        <v>145</v>
      </c>
      <c r="C1085" t="inlineStr">
        <is>
          <t xml:space="preserve">CONCLUIDO	</t>
        </is>
      </c>
      <c r="D1085" t="n">
        <v>6.4386</v>
      </c>
      <c r="E1085" t="n">
        <v>15.53</v>
      </c>
      <c r="F1085" t="n">
        <v>10.05</v>
      </c>
      <c r="G1085" t="n">
        <v>12.83</v>
      </c>
      <c r="H1085" t="n">
        <v>0.17</v>
      </c>
      <c r="I1085" t="n">
        <v>47</v>
      </c>
      <c r="J1085" t="n">
        <v>288.71</v>
      </c>
      <c r="K1085" t="n">
        <v>61.2</v>
      </c>
      <c r="L1085" t="n">
        <v>2.75</v>
      </c>
      <c r="M1085" t="n">
        <v>45</v>
      </c>
      <c r="N1085" t="n">
        <v>79.76000000000001</v>
      </c>
      <c r="O1085" t="n">
        <v>35841.5</v>
      </c>
      <c r="P1085" t="n">
        <v>175.64</v>
      </c>
      <c r="Q1085" t="n">
        <v>446.31</v>
      </c>
      <c r="R1085" t="n">
        <v>74.09999999999999</v>
      </c>
      <c r="S1085" t="n">
        <v>28.73</v>
      </c>
      <c r="T1085" t="n">
        <v>21821.06</v>
      </c>
      <c r="U1085" t="n">
        <v>0.39</v>
      </c>
      <c r="V1085" t="n">
        <v>0.8100000000000001</v>
      </c>
      <c r="W1085" t="n">
        <v>0.15</v>
      </c>
      <c r="X1085" t="n">
        <v>1.33</v>
      </c>
      <c r="Y1085" t="n">
        <v>1</v>
      </c>
      <c r="Z1085" t="n">
        <v>10</v>
      </c>
    </row>
    <row r="1086">
      <c r="A1086" t="n">
        <v>8</v>
      </c>
      <c r="B1086" t="n">
        <v>145</v>
      </c>
      <c r="C1086" t="inlineStr">
        <is>
          <t xml:space="preserve">CONCLUIDO	</t>
        </is>
      </c>
      <c r="D1086" t="n">
        <v>6.5833</v>
      </c>
      <c r="E1086" t="n">
        <v>15.19</v>
      </c>
      <c r="F1086" t="n">
        <v>9.92</v>
      </c>
      <c r="G1086" t="n">
        <v>13.85</v>
      </c>
      <c r="H1086" t="n">
        <v>0.18</v>
      </c>
      <c r="I1086" t="n">
        <v>43</v>
      </c>
      <c r="J1086" t="n">
        <v>289.21</v>
      </c>
      <c r="K1086" t="n">
        <v>61.2</v>
      </c>
      <c r="L1086" t="n">
        <v>3</v>
      </c>
      <c r="M1086" t="n">
        <v>41</v>
      </c>
      <c r="N1086" t="n">
        <v>80.02</v>
      </c>
      <c r="O1086" t="n">
        <v>35903.99</v>
      </c>
      <c r="P1086" t="n">
        <v>173.16</v>
      </c>
      <c r="Q1086" t="n">
        <v>446.29</v>
      </c>
      <c r="R1086" t="n">
        <v>69.89</v>
      </c>
      <c r="S1086" t="n">
        <v>28.73</v>
      </c>
      <c r="T1086" t="n">
        <v>19735.01</v>
      </c>
      <c r="U1086" t="n">
        <v>0.41</v>
      </c>
      <c r="V1086" t="n">
        <v>0.82</v>
      </c>
      <c r="W1086" t="n">
        <v>0.15</v>
      </c>
      <c r="X1086" t="n">
        <v>1.2</v>
      </c>
      <c r="Y1086" t="n">
        <v>1</v>
      </c>
      <c r="Z1086" t="n">
        <v>10</v>
      </c>
    </row>
    <row r="1087">
      <c r="A1087" t="n">
        <v>9</v>
      </c>
      <c r="B1087" t="n">
        <v>145</v>
      </c>
      <c r="C1087" t="inlineStr">
        <is>
          <t xml:space="preserve">CONCLUIDO	</t>
        </is>
      </c>
      <c r="D1087" t="n">
        <v>6.7309</v>
      </c>
      <c r="E1087" t="n">
        <v>14.86</v>
      </c>
      <c r="F1087" t="n">
        <v>9.81</v>
      </c>
      <c r="G1087" t="n">
        <v>15.09</v>
      </c>
      <c r="H1087" t="n">
        <v>0.2</v>
      </c>
      <c r="I1087" t="n">
        <v>39</v>
      </c>
      <c r="J1087" t="n">
        <v>289.72</v>
      </c>
      <c r="K1087" t="n">
        <v>61.2</v>
      </c>
      <c r="L1087" t="n">
        <v>3.25</v>
      </c>
      <c r="M1087" t="n">
        <v>37</v>
      </c>
      <c r="N1087" t="n">
        <v>80.27</v>
      </c>
      <c r="O1087" t="n">
        <v>35966.59</v>
      </c>
      <c r="P1087" t="n">
        <v>170.88</v>
      </c>
      <c r="Q1087" t="n">
        <v>446.29</v>
      </c>
      <c r="R1087" t="n">
        <v>65.86</v>
      </c>
      <c r="S1087" t="n">
        <v>28.73</v>
      </c>
      <c r="T1087" t="n">
        <v>17738.4</v>
      </c>
      <c r="U1087" t="n">
        <v>0.44</v>
      </c>
      <c r="V1087" t="n">
        <v>0.83</v>
      </c>
      <c r="W1087" t="n">
        <v>0.15</v>
      </c>
      <c r="X1087" t="n">
        <v>1.08</v>
      </c>
      <c r="Y1087" t="n">
        <v>1</v>
      </c>
      <c r="Z1087" t="n">
        <v>10</v>
      </c>
    </row>
    <row r="1088">
      <c r="A1088" t="n">
        <v>10</v>
      </c>
      <c r="B1088" t="n">
        <v>145</v>
      </c>
      <c r="C1088" t="inlineStr">
        <is>
          <t xml:space="preserve">CONCLUIDO	</t>
        </is>
      </c>
      <c r="D1088" t="n">
        <v>6.8449</v>
      </c>
      <c r="E1088" t="n">
        <v>14.61</v>
      </c>
      <c r="F1088" t="n">
        <v>9.720000000000001</v>
      </c>
      <c r="G1088" t="n">
        <v>16.2</v>
      </c>
      <c r="H1088" t="n">
        <v>0.21</v>
      </c>
      <c r="I1088" t="n">
        <v>36</v>
      </c>
      <c r="J1088" t="n">
        <v>290.23</v>
      </c>
      <c r="K1088" t="n">
        <v>61.2</v>
      </c>
      <c r="L1088" t="n">
        <v>3.5</v>
      </c>
      <c r="M1088" t="n">
        <v>34</v>
      </c>
      <c r="N1088" t="n">
        <v>80.53</v>
      </c>
      <c r="O1088" t="n">
        <v>36029.29</v>
      </c>
      <c r="P1088" t="n">
        <v>169.06</v>
      </c>
      <c r="Q1088" t="n">
        <v>446.35</v>
      </c>
      <c r="R1088" t="n">
        <v>63.23</v>
      </c>
      <c r="S1088" t="n">
        <v>28.73</v>
      </c>
      <c r="T1088" t="n">
        <v>16441.5</v>
      </c>
      <c r="U1088" t="n">
        <v>0.45</v>
      </c>
      <c r="V1088" t="n">
        <v>0.84</v>
      </c>
      <c r="W1088" t="n">
        <v>0.14</v>
      </c>
      <c r="X1088" t="n">
        <v>1</v>
      </c>
      <c r="Y1088" t="n">
        <v>1</v>
      </c>
      <c r="Z1088" t="n">
        <v>10</v>
      </c>
    </row>
    <row r="1089">
      <c r="A1089" t="n">
        <v>11</v>
      </c>
      <c r="B1089" t="n">
        <v>145</v>
      </c>
      <c r="C1089" t="inlineStr">
        <is>
          <t xml:space="preserve">CONCLUIDO	</t>
        </is>
      </c>
      <c r="D1089" t="n">
        <v>6.9695</v>
      </c>
      <c r="E1089" t="n">
        <v>14.35</v>
      </c>
      <c r="F1089" t="n">
        <v>9.619999999999999</v>
      </c>
      <c r="G1089" t="n">
        <v>17.49</v>
      </c>
      <c r="H1089" t="n">
        <v>0.23</v>
      </c>
      <c r="I1089" t="n">
        <v>33</v>
      </c>
      <c r="J1089" t="n">
        <v>290.74</v>
      </c>
      <c r="K1089" t="n">
        <v>61.2</v>
      </c>
      <c r="L1089" t="n">
        <v>3.75</v>
      </c>
      <c r="M1089" t="n">
        <v>31</v>
      </c>
      <c r="N1089" t="n">
        <v>80.79000000000001</v>
      </c>
      <c r="O1089" t="n">
        <v>36092.1</v>
      </c>
      <c r="P1089" t="n">
        <v>167.17</v>
      </c>
      <c r="Q1089" t="n">
        <v>446.29</v>
      </c>
      <c r="R1089" t="n">
        <v>59.99</v>
      </c>
      <c r="S1089" t="n">
        <v>28.73</v>
      </c>
      <c r="T1089" t="n">
        <v>14837</v>
      </c>
      <c r="U1089" t="n">
        <v>0.48</v>
      </c>
      <c r="V1089" t="n">
        <v>0.85</v>
      </c>
      <c r="W1089" t="n">
        <v>0.13</v>
      </c>
      <c r="X1089" t="n">
        <v>0.9</v>
      </c>
      <c r="Y1089" t="n">
        <v>1</v>
      </c>
      <c r="Z1089" t="n">
        <v>10</v>
      </c>
    </row>
    <row r="1090">
      <c r="A1090" t="n">
        <v>12</v>
      </c>
      <c r="B1090" t="n">
        <v>145</v>
      </c>
      <c r="C1090" t="inlineStr">
        <is>
          <t xml:space="preserve">CONCLUIDO	</t>
        </is>
      </c>
      <c r="D1090" t="n">
        <v>7.0536</v>
      </c>
      <c r="E1090" t="n">
        <v>14.18</v>
      </c>
      <c r="F1090" t="n">
        <v>9.56</v>
      </c>
      <c r="G1090" t="n">
        <v>18.5</v>
      </c>
      <c r="H1090" t="n">
        <v>0.24</v>
      </c>
      <c r="I1090" t="n">
        <v>31</v>
      </c>
      <c r="J1090" t="n">
        <v>291.25</v>
      </c>
      <c r="K1090" t="n">
        <v>61.2</v>
      </c>
      <c r="L1090" t="n">
        <v>4</v>
      </c>
      <c r="M1090" t="n">
        <v>29</v>
      </c>
      <c r="N1090" t="n">
        <v>81.05</v>
      </c>
      <c r="O1090" t="n">
        <v>36155.02</v>
      </c>
      <c r="P1090" t="n">
        <v>165.88</v>
      </c>
      <c r="Q1090" t="n">
        <v>446.35</v>
      </c>
      <c r="R1090" t="n">
        <v>57.79</v>
      </c>
      <c r="S1090" t="n">
        <v>28.73</v>
      </c>
      <c r="T1090" t="n">
        <v>13747.3</v>
      </c>
      <c r="U1090" t="n">
        <v>0.5</v>
      </c>
      <c r="V1090" t="n">
        <v>0.85</v>
      </c>
      <c r="W1090" t="n">
        <v>0.13</v>
      </c>
      <c r="X1090" t="n">
        <v>0.84</v>
      </c>
      <c r="Y1090" t="n">
        <v>1</v>
      </c>
      <c r="Z1090" t="n">
        <v>10</v>
      </c>
    </row>
    <row r="1091">
      <c r="A1091" t="n">
        <v>13</v>
      </c>
      <c r="B1091" t="n">
        <v>145</v>
      </c>
      <c r="C1091" t="inlineStr">
        <is>
          <t xml:space="preserve">CONCLUIDO	</t>
        </is>
      </c>
      <c r="D1091" t="n">
        <v>7.15</v>
      </c>
      <c r="E1091" t="n">
        <v>13.99</v>
      </c>
      <c r="F1091" t="n">
        <v>9.470000000000001</v>
      </c>
      <c r="G1091" t="n">
        <v>19.6</v>
      </c>
      <c r="H1091" t="n">
        <v>0.26</v>
      </c>
      <c r="I1091" t="n">
        <v>29</v>
      </c>
      <c r="J1091" t="n">
        <v>291.76</v>
      </c>
      <c r="K1091" t="n">
        <v>61.2</v>
      </c>
      <c r="L1091" t="n">
        <v>4.25</v>
      </c>
      <c r="M1091" t="n">
        <v>27</v>
      </c>
      <c r="N1091" t="n">
        <v>81.31</v>
      </c>
      <c r="O1091" t="n">
        <v>36218.04</v>
      </c>
      <c r="P1091" t="n">
        <v>164.21</v>
      </c>
      <c r="Q1091" t="n">
        <v>446.31</v>
      </c>
      <c r="R1091" t="n">
        <v>54.78</v>
      </c>
      <c r="S1091" t="n">
        <v>28.73</v>
      </c>
      <c r="T1091" t="n">
        <v>12250.67</v>
      </c>
      <c r="U1091" t="n">
        <v>0.52</v>
      </c>
      <c r="V1091" t="n">
        <v>0.86</v>
      </c>
      <c r="W1091" t="n">
        <v>0.13</v>
      </c>
      <c r="X1091" t="n">
        <v>0.75</v>
      </c>
      <c r="Y1091" t="n">
        <v>1</v>
      </c>
      <c r="Z1091" t="n">
        <v>10</v>
      </c>
    </row>
    <row r="1092">
      <c r="A1092" t="n">
        <v>14</v>
      </c>
      <c r="B1092" t="n">
        <v>145</v>
      </c>
      <c r="C1092" t="inlineStr">
        <is>
          <t xml:space="preserve">CONCLUIDO	</t>
        </is>
      </c>
      <c r="D1092" t="n">
        <v>7.2879</v>
      </c>
      <c r="E1092" t="n">
        <v>13.72</v>
      </c>
      <c r="F1092" t="n">
        <v>9.32</v>
      </c>
      <c r="G1092" t="n">
        <v>20.7</v>
      </c>
      <c r="H1092" t="n">
        <v>0.27</v>
      </c>
      <c r="I1092" t="n">
        <v>27</v>
      </c>
      <c r="J1092" t="n">
        <v>292.27</v>
      </c>
      <c r="K1092" t="n">
        <v>61.2</v>
      </c>
      <c r="L1092" t="n">
        <v>4.5</v>
      </c>
      <c r="M1092" t="n">
        <v>25</v>
      </c>
      <c r="N1092" t="n">
        <v>81.56999999999999</v>
      </c>
      <c r="O1092" t="n">
        <v>36281.16</v>
      </c>
      <c r="P1092" t="n">
        <v>161.17</v>
      </c>
      <c r="Q1092" t="n">
        <v>446.39</v>
      </c>
      <c r="R1092" t="n">
        <v>49.7</v>
      </c>
      <c r="S1092" t="n">
        <v>28.73</v>
      </c>
      <c r="T1092" t="n">
        <v>9721.51</v>
      </c>
      <c r="U1092" t="n">
        <v>0.58</v>
      </c>
      <c r="V1092" t="n">
        <v>0.87</v>
      </c>
      <c r="W1092" t="n">
        <v>0.12</v>
      </c>
      <c r="X1092" t="n">
        <v>0.6</v>
      </c>
      <c r="Y1092" t="n">
        <v>1</v>
      </c>
      <c r="Z1092" t="n">
        <v>10</v>
      </c>
    </row>
    <row r="1093">
      <c r="A1093" t="n">
        <v>15</v>
      </c>
      <c r="B1093" t="n">
        <v>145</v>
      </c>
      <c r="C1093" t="inlineStr">
        <is>
          <t xml:space="preserve">CONCLUIDO	</t>
        </is>
      </c>
      <c r="D1093" t="n">
        <v>7.2298</v>
      </c>
      <c r="E1093" t="n">
        <v>13.83</v>
      </c>
      <c r="F1093" t="n">
        <v>9.48</v>
      </c>
      <c r="G1093" t="n">
        <v>21.88</v>
      </c>
      <c r="H1093" t="n">
        <v>0.29</v>
      </c>
      <c r="I1093" t="n">
        <v>26</v>
      </c>
      <c r="J1093" t="n">
        <v>292.79</v>
      </c>
      <c r="K1093" t="n">
        <v>61.2</v>
      </c>
      <c r="L1093" t="n">
        <v>4.75</v>
      </c>
      <c r="M1093" t="n">
        <v>24</v>
      </c>
      <c r="N1093" t="n">
        <v>81.84</v>
      </c>
      <c r="O1093" t="n">
        <v>36344.4</v>
      </c>
      <c r="P1093" t="n">
        <v>163.91</v>
      </c>
      <c r="Q1093" t="n">
        <v>446.28</v>
      </c>
      <c r="R1093" t="n">
        <v>56.13</v>
      </c>
      <c r="S1093" t="n">
        <v>28.73</v>
      </c>
      <c r="T1093" t="n">
        <v>12940.15</v>
      </c>
      <c r="U1093" t="n">
        <v>0.51</v>
      </c>
      <c r="V1093" t="n">
        <v>0.86</v>
      </c>
      <c r="W1093" t="n">
        <v>0.11</v>
      </c>
      <c r="X1093" t="n">
        <v>0.76</v>
      </c>
      <c r="Y1093" t="n">
        <v>1</v>
      </c>
      <c r="Z1093" t="n">
        <v>10</v>
      </c>
    </row>
    <row r="1094">
      <c r="A1094" t="n">
        <v>16</v>
      </c>
      <c r="B1094" t="n">
        <v>145</v>
      </c>
      <c r="C1094" t="inlineStr">
        <is>
          <t xml:space="preserve">CONCLUIDO	</t>
        </is>
      </c>
      <c r="D1094" t="n">
        <v>7.2529</v>
      </c>
      <c r="E1094" t="n">
        <v>13.79</v>
      </c>
      <c r="F1094" t="n">
        <v>9.49</v>
      </c>
      <c r="G1094" t="n">
        <v>22.78</v>
      </c>
      <c r="H1094" t="n">
        <v>0.3</v>
      </c>
      <c r="I1094" t="n">
        <v>25</v>
      </c>
      <c r="J1094" t="n">
        <v>293.3</v>
      </c>
      <c r="K1094" t="n">
        <v>61.2</v>
      </c>
      <c r="L1094" t="n">
        <v>5</v>
      </c>
      <c r="M1094" t="n">
        <v>23</v>
      </c>
      <c r="N1094" t="n">
        <v>82.09999999999999</v>
      </c>
      <c r="O1094" t="n">
        <v>36407.75</v>
      </c>
      <c r="P1094" t="n">
        <v>163.78</v>
      </c>
      <c r="Q1094" t="n">
        <v>446.27</v>
      </c>
      <c r="R1094" t="n">
        <v>56.01</v>
      </c>
      <c r="S1094" t="n">
        <v>28.73</v>
      </c>
      <c r="T1094" t="n">
        <v>12883.88</v>
      </c>
      <c r="U1094" t="n">
        <v>0.51</v>
      </c>
      <c r="V1094" t="n">
        <v>0.86</v>
      </c>
      <c r="W1094" t="n">
        <v>0.12</v>
      </c>
      <c r="X1094" t="n">
        <v>0.77</v>
      </c>
      <c r="Y1094" t="n">
        <v>1</v>
      </c>
      <c r="Z1094" t="n">
        <v>10</v>
      </c>
    </row>
    <row r="1095">
      <c r="A1095" t="n">
        <v>17</v>
      </c>
      <c r="B1095" t="n">
        <v>145</v>
      </c>
      <c r="C1095" t="inlineStr">
        <is>
          <t xml:space="preserve">CONCLUIDO	</t>
        </is>
      </c>
      <c r="D1095" t="n">
        <v>7.3208</v>
      </c>
      <c r="E1095" t="n">
        <v>13.66</v>
      </c>
      <c r="F1095" t="n">
        <v>9.42</v>
      </c>
      <c r="G1095" t="n">
        <v>23.54</v>
      </c>
      <c r="H1095" t="n">
        <v>0.32</v>
      </c>
      <c r="I1095" t="n">
        <v>24</v>
      </c>
      <c r="J1095" t="n">
        <v>293.81</v>
      </c>
      <c r="K1095" t="n">
        <v>61.2</v>
      </c>
      <c r="L1095" t="n">
        <v>5.25</v>
      </c>
      <c r="M1095" t="n">
        <v>22</v>
      </c>
      <c r="N1095" t="n">
        <v>82.36</v>
      </c>
      <c r="O1095" t="n">
        <v>36471.2</v>
      </c>
      <c r="P1095" t="n">
        <v>162.3</v>
      </c>
      <c r="Q1095" t="n">
        <v>446.28</v>
      </c>
      <c r="R1095" t="n">
        <v>53.33</v>
      </c>
      <c r="S1095" t="n">
        <v>28.73</v>
      </c>
      <c r="T1095" t="n">
        <v>11550.04</v>
      </c>
      <c r="U1095" t="n">
        <v>0.54</v>
      </c>
      <c r="V1095" t="n">
        <v>0.86</v>
      </c>
      <c r="W1095" t="n">
        <v>0.12</v>
      </c>
      <c r="X1095" t="n">
        <v>0.7</v>
      </c>
      <c r="Y1095" t="n">
        <v>1</v>
      </c>
      <c r="Z1095" t="n">
        <v>10</v>
      </c>
    </row>
    <row r="1096">
      <c r="A1096" t="n">
        <v>18</v>
      </c>
      <c r="B1096" t="n">
        <v>145</v>
      </c>
      <c r="C1096" t="inlineStr">
        <is>
          <t xml:space="preserve">CONCLUIDO	</t>
        </is>
      </c>
      <c r="D1096" t="n">
        <v>7.4247</v>
      </c>
      <c r="E1096" t="n">
        <v>13.47</v>
      </c>
      <c r="F1096" t="n">
        <v>9.33</v>
      </c>
      <c r="G1096" t="n">
        <v>25.46</v>
      </c>
      <c r="H1096" t="n">
        <v>0.33</v>
      </c>
      <c r="I1096" t="n">
        <v>22</v>
      </c>
      <c r="J1096" t="n">
        <v>294.33</v>
      </c>
      <c r="K1096" t="n">
        <v>61.2</v>
      </c>
      <c r="L1096" t="n">
        <v>5.5</v>
      </c>
      <c r="M1096" t="n">
        <v>20</v>
      </c>
      <c r="N1096" t="n">
        <v>82.63</v>
      </c>
      <c r="O1096" t="n">
        <v>36534.76</v>
      </c>
      <c r="P1096" t="n">
        <v>160.67</v>
      </c>
      <c r="Q1096" t="n">
        <v>446.28</v>
      </c>
      <c r="R1096" t="n">
        <v>50.58</v>
      </c>
      <c r="S1096" t="n">
        <v>28.73</v>
      </c>
      <c r="T1096" t="n">
        <v>10186.03</v>
      </c>
      <c r="U1096" t="n">
        <v>0.57</v>
      </c>
      <c r="V1096" t="n">
        <v>0.87</v>
      </c>
      <c r="W1096" t="n">
        <v>0.12</v>
      </c>
      <c r="X1096" t="n">
        <v>0.61</v>
      </c>
      <c r="Y1096" t="n">
        <v>1</v>
      </c>
      <c r="Z1096" t="n">
        <v>10</v>
      </c>
    </row>
    <row r="1097">
      <c r="A1097" t="n">
        <v>19</v>
      </c>
      <c r="B1097" t="n">
        <v>145</v>
      </c>
      <c r="C1097" t="inlineStr">
        <is>
          <t xml:space="preserve">CONCLUIDO	</t>
        </is>
      </c>
      <c r="D1097" t="n">
        <v>7.4731</v>
      </c>
      <c r="E1097" t="n">
        <v>13.38</v>
      </c>
      <c r="F1097" t="n">
        <v>9.300000000000001</v>
      </c>
      <c r="G1097" t="n">
        <v>26.57</v>
      </c>
      <c r="H1097" t="n">
        <v>0.35</v>
      </c>
      <c r="I1097" t="n">
        <v>21</v>
      </c>
      <c r="J1097" t="n">
        <v>294.84</v>
      </c>
      <c r="K1097" t="n">
        <v>61.2</v>
      </c>
      <c r="L1097" t="n">
        <v>5.75</v>
      </c>
      <c r="M1097" t="n">
        <v>19</v>
      </c>
      <c r="N1097" t="n">
        <v>82.90000000000001</v>
      </c>
      <c r="O1097" t="n">
        <v>36598.44</v>
      </c>
      <c r="P1097" t="n">
        <v>159.76</v>
      </c>
      <c r="Q1097" t="n">
        <v>446.28</v>
      </c>
      <c r="R1097" t="n">
        <v>49.58</v>
      </c>
      <c r="S1097" t="n">
        <v>28.73</v>
      </c>
      <c r="T1097" t="n">
        <v>9691.540000000001</v>
      </c>
      <c r="U1097" t="n">
        <v>0.58</v>
      </c>
      <c r="V1097" t="n">
        <v>0.88</v>
      </c>
      <c r="W1097" t="n">
        <v>0.11</v>
      </c>
      <c r="X1097" t="n">
        <v>0.58</v>
      </c>
      <c r="Y1097" t="n">
        <v>1</v>
      </c>
      <c r="Z1097" t="n">
        <v>10</v>
      </c>
    </row>
    <row r="1098">
      <c r="A1098" t="n">
        <v>20</v>
      </c>
      <c r="B1098" t="n">
        <v>145</v>
      </c>
      <c r="C1098" t="inlineStr">
        <is>
          <t xml:space="preserve">CONCLUIDO	</t>
        </is>
      </c>
      <c r="D1098" t="n">
        <v>7.5263</v>
      </c>
      <c r="E1098" t="n">
        <v>13.29</v>
      </c>
      <c r="F1098" t="n">
        <v>9.26</v>
      </c>
      <c r="G1098" t="n">
        <v>27.78</v>
      </c>
      <c r="H1098" t="n">
        <v>0.36</v>
      </c>
      <c r="I1098" t="n">
        <v>20</v>
      </c>
      <c r="J1098" t="n">
        <v>295.36</v>
      </c>
      <c r="K1098" t="n">
        <v>61.2</v>
      </c>
      <c r="L1098" t="n">
        <v>6</v>
      </c>
      <c r="M1098" t="n">
        <v>18</v>
      </c>
      <c r="N1098" t="n">
        <v>83.16</v>
      </c>
      <c r="O1098" t="n">
        <v>36662.22</v>
      </c>
      <c r="P1098" t="n">
        <v>158.86</v>
      </c>
      <c r="Q1098" t="n">
        <v>446.28</v>
      </c>
      <c r="R1098" t="n">
        <v>48.27</v>
      </c>
      <c r="S1098" t="n">
        <v>28.73</v>
      </c>
      <c r="T1098" t="n">
        <v>9038.07</v>
      </c>
      <c r="U1098" t="n">
        <v>0.6</v>
      </c>
      <c r="V1098" t="n">
        <v>0.88</v>
      </c>
      <c r="W1098" t="n">
        <v>0.11</v>
      </c>
      <c r="X1098" t="n">
        <v>0.54</v>
      </c>
      <c r="Y1098" t="n">
        <v>1</v>
      </c>
      <c r="Z1098" t="n">
        <v>10</v>
      </c>
    </row>
    <row r="1099">
      <c r="A1099" t="n">
        <v>21</v>
      </c>
      <c r="B1099" t="n">
        <v>145</v>
      </c>
      <c r="C1099" t="inlineStr">
        <is>
          <t xml:space="preserve">CONCLUIDO	</t>
        </is>
      </c>
      <c r="D1099" t="n">
        <v>7.5199</v>
      </c>
      <c r="E1099" t="n">
        <v>13.3</v>
      </c>
      <c r="F1099" t="n">
        <v>9.27</v>
      </c>
      <c r="G1099" t="n">
        <v>27.81</v>
      </c>
      <c r="H1099" t="n">
        <v>0.38</v>
      </c>
      <c r="I1099" t="n">
        <v>20</v>
      </c>
      <c r="J1099" t="n">
        <v>295.88</v>
      </c>
      <c r="K1099" t="n">
        <v>61.2</v>
      </c>
      <c r="L1099" t="n">
        <v>6.25</v>
      </c>
      <c r="M1099" t="n">
        <v>18</v>
      </c>
      <c r="N1099" t="n">
        <v>83.43000000000001</v>
      </c>
      <c r="O1099" t="n">
        <v>36726.12</v>
      </c>
      <c r="P1099" t="n">
        <v>159.06</v>
      </c>
      <c r="Q1099" t="n">
        <v>446.27</v>
      </c>
      <c r="R1099" t="n">
        <v>48.61</v>
      </c>
      <c r="S1099" t="n">
        <v>28.73</v>
      </c>
      <c r="T1099" t="n">
        <v>9210.549999999999</v>
      </c>
      <c r="U1099" t="n">
        <v>0.59</v>
      </c>
      <c r="V1099" t="n">
        <v>0.88</v>
      </c>
      <c r="W1099" t="n">
        <v>0.11</v>
      </c>
      <c r="X1099" t="n">
        <v>0.55</v>
      </c>
      <c r="Y1099" t="n">
        <v>1</v>
      </c>
      <c r="Z1099" t="n">
        <v>10</v>
      </c>
    </row>
    <row r="1100">
      <c r="A1100" t="n">
        <v>22</v>
      </c>
      <c r="B1100" t="n">
        <v>145</v>
      </c>
      <c r="C1100" t="inlineStr">
        <is>
          <t xml:space="preserve">CONCLUIDO	</t>
        </is>
      </c>
      <c r="D1100" t="n">
        <v>7.5675</v>
      </c>
      <c r="E1100" t="n">
        <v>13.21</v>
      </c>
      <c r="F1100" t="n">
        <v>9.24</v>
      </c>
      <c r="G1100" t="n">
        <v>29.18</v>
      </c>
      <c r="H1100" t="n">
        <v>0.39</v>
      </c>
      <c r="I1100" t="n">
        <v>19</v>
      </c>
      <c r="J1100" t="n">
        <v>296.4</v>
      </c>
      <c r="K1100" t="n">
        <v>61.2</v>
      </c>
      <c r="L1100" t="n">
        <v>6.5</v>
      </c>
      <c r="M1100" t="n">
        <v>17</v>
      </c>
      <c r="N1100" t="n">
        <v>83.7</v>
      </c>
      <c r="O1100" t="n">
        <v>36790.13</v>
      </c>
      <c r="P1100" t="n">
        <v>158.29</v>
      </c>
      <c r="Q1100" t="n">
        <v>446.34</v>
      </c>
      <c r="R1100" t="n">
        <v>47.6</v>
      </c>
      <c r="S1100" t="n">
        <v>28.73</v>
      </c>
      <c r="T1100" t="n">
        <v>8712.459999999999</v>
      </c>
      <c r="U1100" t="n">
        <v>0.6</v>
      </c>
      <c r="V1100" t="n">
        <v>0.88</v>
      </c>
      <c r="W1100" t="n">
        <v>0.11</v>
      </c>
      <c r="X1100" t="n">
        <v>0.52</v>
      </c>
      <c r="Y1100" t="n">
        <v>1</v>
      </c>
      <c r="Z1100" t="n">
        <v>10</v>
      </c>
    </row>
    <row r="1101">
      <c r="A1101" t="n">
        <v>23</v>
      </c>
      <c r="B1101" t="n">
        <v>145</v>
      </c>
      <c r="C1101" t="inlineStr">
        <is>
          <t xml:space="preserve">CONCLUIDO	</t>
        </is>
      </c>
      <c r="D1101" t="n">
        <v>7.6194</v>
      </c>
      <c r="E1101" t="n">
        <v>13.12</v>
      </c>
      <c r="F1101" t="n">
        <v>9.210000000000001</v>
      </c>
      <c r="G1101" t="n">
        <v>30.68</v>
      </c>
      <c r="H1101" t="n">
        <v>0.4</v>
      </c>
      <c r="I1101" t="n">
        <v>18</v>
      </c>
      <c r="J1101" t="n">
        <v>296.92</v>
      </c>
      <c r="K1101" t="n">
        <v>61.2</v>
      </c>
      <c r="L1101" t="n">
        <v>6.75</v>
      </c>
      <c r="M1101" t="n">
        <v>16</v>
      </c>
      <c r="N1101" t="n">
        <v>83.97</v>
      </c>
      <c r="O1101" t="n">
        <v>36854.25</v>
      </c>
      <c r="P1101" t="n">
        <v>157.35</v>
      </c>
      <c r="Q1101" t="n">
        <v>446.27</v>
      </c>
      <c r="R1101" t="n">
        <v>46.39</v>
      </c>
      <c r="S1101" t="n">
        <v>28.73</v>
      </c>
      <c r="T1101" t="n">
        <v>8111.36</v>
      </c>
      <c r="U1101" t="n">
        <v>0.62</v>
      </c>
      <c r="V1101" t="n">
        <v>0.88</v>
      </c>
      <c r="W1101" t="n">
        <v>0.11</v>
      </c>
      <c r="X1101" t="n">
        <v>0.48</v>
      </c>
      <c r="Y1101" t="n">
        <v>1</v>
      </c>
      <c r="Z1101" t="n">
        <v>10</v>
      </c>
    </row>
    <row r="1102">
      <c r="A1102" t="n">
        <v>24</v>
      </c>
      <c r="B1102" t="n">
        <v>145</v>
      </c>
      <c r="C1102" t="inlineStr">
        <is>
          <t xml:space="preserve">CONCLUIDO	</t>
        </is>
      </c>
      <c r="D1102" t="n">
        <v>7.6153</v>
      </c>
      <c r="E1102" t="n">
        <v>13.13</v>
      </c>
      <c r="F1102" t="n">
        <v>9.210000000000001</v>
      </c>
      <c r="G1102" t="n">
        <v>30.71</v>
      </c>
      <c r="H1102" t="n">
        <v>0.42</v>
      </c>
      <c r="I1102" t="n">
        <v>18</v>
      </c>
      <c r="J1102" t="n">
        <v>297.44</v>
      </c>
      <c r="K1102" t="n">
        <v>61.2</v>
      </c>
      <c r="L1102" t="n">
        <v>7</v>
      </c>
      <c r="M1102" t="n">
        <v>16</v>
      </c>
      <c r="N1102" t="n">
        <v>84.23999999999999</v>
      </c>
      <c r="O1102" t="n">
        <v>36918.48</v>
      </c>
      <c r="P1102" t="n">
        <v>157.12</v>
      </c>
      <c r="Q1102" t="n">
        <v>446.3</v>
      </c>
      <c r="R1102" t="n">
        <v>46.6</v>
      </c>
      <c r="S1102" t="n">
        <v>28.73</v>
      </c>
      <c r="T1102" t="n">
        <v>8214.32</v>
      </c>
      <c r="U1102" t="n">
        <v>0.62</v>
      </c>
      <c r="V1102" t="n">
        <v>0.88</v>
      </c>
      <c r="W1102" t="n">
        <v>0.11</v>
      </c>
      <c r="X1102" t="n">
        <v>0.49</v>
      </c>
      <c r="Y1102" t="n">
        <v>1</v>
      </c>
      <c r="Z1102" t="n">
        <v>10</v>
      </c>
    </row>
    <row r="1103">
      <c r="A1103" t="n">
        <v>25</v>
      </c>
      <c r="B1103" t="n">
        <v>145</v>
      </c>
      <c r="C1103" t="inlineStr">
        <is>
          <t xml:space="preserve">CONCLUIDO	</t>
        </is>
      </c>
      <c r="D1103" t="n">
        <v>7.6677</v>
      </c>
      <c r="E1103" t="n">
        <v>13.04</v>
      </c>
      <c r="F1103" t="n">
        <v>9.18</v>
      </c>
      <c r="G1103" t="n">
        <v>32.39</v>
      </c>
      <c r="H1103" t="n">
        <v>0.43</v>
      </c>
      <c r="I1103" t="n">
        <v>17</v>
      </c>
      <c r="J1103" t="n">
        <v>297.96</v>
      </c>
      <c r="K1103" t="n">
        <v>61.2</v>
      </c>
      <c r="L1103" t="n">
        <v>7.25</v>
      </c>
      <c r="M1103" t="n">
        <v>15</v>
      </c>
      <c r="N1103" t="n">
        <v>84.51000000000001</v>
      </c>
      <c r="O1103" t="n">
        <v>36982.83</v>
      </c>
      <c r="P1103" t="n">
        <v>156.34</v>
      </c>
      <c r="Q1103" t="n">
        <v>446.28</v>
      </c>
      <c r="R1103" t="n">
        <v>45.46</v>
      </c>
      <c r="S1103" t="n">
        <v>28.73</v>
      </c>
      <c r="T1103" t="n">
        <v>7648.76</v>
      </c>
      <c r="U1103" t="n">
        <v>0.63</v>
      </c>
      <c r="V1103" t="n">
        <v>0.89</v>
      </c>
      <c r="W1103" t="n">
        <v>0.11</v>
      </c>
      <c r="X1103" t="n">
        <v>0.46</v>
      </c>
      <c r="Y1103" t="n">
        <v>1</v>
      </c>
      <c r="Z1103" t="n">
        <v>10</v>
      </c>
    </row>
    <row r="1104">
      <c r="A1104" t="n">
        <v>26</v>
      </c>
      <c r="B1104" t="n">
        <v>145</v>
      </c>
      <c r="C1104" t="inlineStr">
        <is>
          <t xml:space="preserve">CONCLUIDO	</t>
        </is>
      </c>
      <c r="D1104" t="n">
        <v>7.721</v>
      </c>
      <c r="E1104" t="n">
        <v>12.95</v>
      </c>
      <c r="F1104" t="n">
        <v>9.140000000000001</v>
      </c>
      <c r="G1104" t="n">
        <v>34.28</v>
      </c>
      <c r="H1104" t="n">
        <v>0.45</v>
      </c>
      <c r="I1104" t="n">
        <v>16</v>
      </c>
      <c r="J1104" t="n">
        <v>298.48</v>
      </c>
      <c r="K1104" t="n">
        <v>61.2</v>
      </c>
      <c r="L1104" t="n">
        <v>7.5</v>
      </c>
      <c r="M1104" t="n">
        <v>14</v>
      </c>
      <c r="N1104" t="n">
        <v>84.79000000000001</v>
      </c>
      <c r="O1104" t="n">
        <v>37047.29</v>
      </c>
      <c r="P1104" t="n">
        <v>155.49</v>
      </c>
      <c r="Q1104" t="n">
        <v>446.32</v>
      </c>
      <c r="R1104" t="n">
        <v>44.23</v>
      </c>
      <c r="S1104" t="n">
        <v>28.73</v>
      </c>
      <c r="T1104" t="n">
        <v>7037.87</v>
      </c>
      <c r="U1104" t="n">
        <v>0.65</v>
      </c>
      <c r="V1104" t="n">
        <v>0.89</v>
      </c>
      <c r="W1104" t="n">
        <v>0.11</v>
      </c>
      <c r="X1104" t="n">
        <v>0.42</v>
      </c>
      <c r="Y1104" t="n">
        <v>1</v>
      </c>
      <c r="Z1104" t="n">
        <v>10</v>
      </c>
    </row>
    <row r="1105">
      <c r="A1105" t="n">
        <v>27</v>
      </c>
      <c r="B1105" t="n">
        <v>145</v>
      </c>
      <c r="C1105" t="inlineStr">
        <is>
          <t xml:space="preserve">CONCLUIDO	</t>
        </is>
      </c>
      <c r="D1105" t="n">
        <v>7.7169</v>
      </c>
      <c r="E1105" t="n">
        <v>12.96</v>
      </c>
      <c r="F1105" t="n">
        <v>9.15</v>
      </c>
      <c r="G1105" t="n">
        <v>34.3</v>
      </c>
      <c r="H1105" t="n">
        <v>0.46</v>
      </c>
      <c r="I1105" t="n">
        <v>16</v>
      </c>
      <c r="J1105" t="n">
        <v>299.01</v>
      </c>
      <c r="K1105" t="n">
        <v>61.2</v>
      </c>
      <c r="L1105" t="n">
        <v>7.75</v>
      </c>
      <c r="M1105" t="n">
        <v>14</v>
      </c>
      <c r="N1105" t="n">
        <v>85.06</v>
      </c>
      <c r="O1105" t="n">
        <v>37111.87</v>
      </c>
      <c r="P1105" t="n">
        <v>155.56</v>
      </c>
      <c r="Q1105" t="n">
        <v>446.33</v>
      </c>
      <c r="R1105" t="n">
        <v>44.5</v>
      </c>
      <c r="S1105" t="n">
        <v>28.73</v>
      </c>
      <c r="T1105" t="n">
        <v>7176.79</v>
      </c>
      <c r="U1105" t="n">
        <v>0.65</v>
      </c>
      <c r="V1105" t="n">
        <v>0.89</v>
      </c>
      <c r="W1105" t="n">
        <v>0.11</v>
      </c>
      <c r="X1105" t="n">
        <v>0.43</v>
      </c>
      <c r="Y1105" t="n">
        <v>1</v>
      </c>
      <c r="Z1105" t="n">
        <v>10</v>
      </c>
    </row>
    <row r="1106">
      <c r="A1106" t="n">
        <v>28</v>
      </c>
      <c r="B1106" t="n">
        <v>145</v>
      </c>
      <c r="C1106" t="inlineStr">
        <is>
          <t xml:space="preserve">CONCLUIDO	</t>
        </is>
      </c>
      <c r="D1106" t="n">
        <v>7.7698</v>
      </c>
      <c r="E1106" t="n">
        <v>12.87</v>
      </c>
      <c r="F1106" t="n">
        <v>9.109999999999999</v>
      </c>
      <c r="G1106" t="n">
        <v>36.45</v>
      </c>
      <c r="H1106" t="n">
        <v>0.48</v>
      </c>
      <c r="I1106" t="n">
        <v>15</v>
      </c>
      <c r="J1106" t="n">
        <v>299.53</v>
      </c>
      <c r="K1106" t="n">
        <v>61.2</v>
      </c>
      <c r="L1106" t="n">
        <v>8</v>
      </c>
      <c r="M1106" t="n">
        <v>13</v>
      </c>
      <c r="N1106" t="n">
        <v>85.33</v>
      </c>
      <c r="O1106" t="n">
        <v>37176.68</v>
      </c>
      <c r="P1106" t="n">
        <v>154.74</v>
      </c>
      <c r="Q1106" t="n">
        <v>446.27</v>
      </c>
      <c r="R1106" t="n">
        <v>43.28</v>
      </c>
      <c r="S1106" t="n">
        <v>28.73</v>
      </c>
      <c r="T1106" t="n">
        <v>6569.61</v>
      </c>
      <c r="U1106" t="n">
        <v>0.66</v>
      </c>
      <c r="V1106" t="n">
        <v>0.89</v>
      </c>
      <c r="W1106" t="n">
        <v>0.11</v>
      </c>
      <c r="X1106" t="n">
        <v>0.39</v>
      </c>
      <c r="Y1106" t="n">
        <v>1</v>
      </c>
      <c r="Z1106" t="n">
        <v>10</v>
      </c>
    </row>
    <row r="1107">
      <c r="A1107" t="n">
        <v>29</v>
      </c>
      <c r="B1107" t="n">
        <v>145</v>
      </c>
      <c r="C1107" t="inlineStr">
        <is>
          <t xml:space="preserve">CONCLUIDO	</t>
        </is>
      </c>
      <c r="D1107" t="n">
        <v>7.7729</v>
      </c>
      <c r="E1107" t="n">
        <v>12.87</v>
      </c>
      <c r="F1107" t="n">
        <v>9.109999999999999</v>
      </c>
      <c r="G1107" t="n">
        <v>36.43</v>
      </c>
      <c r="H1107" t="n">
        <v>0.49</v>
      </c>
      <c r="I1107" t="n">
        <v>15</v>
      </c>
      <c r="J1107" t="n">
        <v>300.06</v>
      </c>
      <c r="K1107" t="n">
        <v>61.2</v>
      </c>
      <c r="L1107" t="n">
        <v>8.25</v>
      </c>
      <c r="M1107" t="n">
        <v>13</v>
      </c>
      <c r="N1107" t="n">
        <v>85.61</v>
      </c>
      <c r="O1107" t="n">
        <v>37241.49</v>
      </c>
      <c r="P1107" t="n">
        <v>154.45</v>
      </c>
      <c r="Q1107" t="n">
        <v>446.27</v>
      </c>
      <c r="R1107" t="n">
        <v>43.14</v>
      </c>
      <c r="S1107" t="n">
        <v>28.73</v>
      </c>
      <c r="T1107" t="n">
        <v>6499.24</v>
      </c>
      <c r="U1107" t="n">
        <v>0.67</v>
      </c>
      <c r="V1107" t="n">
        <v>0.89</v>
      </c>
      <c r="W1107" t="n">
        <v>0.11</v>
      </c>
      <c r="X1107" t="n">
        <v>0.39</v>
      </c>
      <c r="Y1107" t="n">
        <v>1</v>
      </c>
      <c r="Z1107" t="n">
        <v>10</v>
      </c>
    </row>
    <row r="1108">
      <c r="A1108" t="n">
        <v>30</v>
      </c>
      <c r="B1108" t="n">
        <v>145</v>
      </c>
      <c r="C1108" t="inlineStr">
        <is>
          <t xml:space="preserve">CONCLUIDO	</t>
        </is>
      </c>
      <c r="D1108" t="n">
        <v>7.8525</v>
      </c>
      <c r="E1108" t="n">
        <v>12.73</v>
      </c>
      <c r="F1108" t="n">
        <v>9.029999999999999</v>
      </c>
      <c r="G1108" t="n">
        <v>38.7</v>
      </c>
      <c r="H1108" t="n">
        <v>0.5</v>
      </c>
      <c r="I1108" t="n">
        <v>14</v>
      </c>
      <c r="J1108" t="n">
        <v>300.59</v>
      </c>
      <c r="K1108" t="n">
        <v>61.2</v>
      </c>
      <c r="L1108" t="n">
        <v>8.5</v>
      </c>
      <c r="M1108" t="n">
        <v>12</v>
      </c>
      <c r="N1108" t="n">
        <v>85.89</v>
      </c>
      <c r="O1108" t="n">
        <v>37306.42</v>
      </c>
      <c r="P1108" t="n">
        <v>152.95</v>
      </c>
      <c r="Q1108" t="n">
        <v>446.29</v>
      </c>
      <c r="R1108" t="n">
        <v>40.45</v>
      </c>
      <c r="S1108" t="n">
        <v>28.73</v>
      </c>
      <c r="T1108" t="n">
        <v>5160.69</v>
      </c>
      <c r="U1108" t="n">
        <v>0.71</v>
      </c>
      <c r="V1108" t="n">
        <v>0.9</v>
      </c>
      <c r="W1108" t="n">
        <v>0.1</v>
      </c>
      <c r="X1108" t="n">
        <v>0.31</v>
      </c>
      <c r="Y1108" t="n">
        <v>1</v>
      </c>
      <c r="Z1108" t="n">
        <v>10</v>
      </c>
    </row>
    <row r="1109">
      <c r="A1109" t="n">
        <v>31</v>
      </c>
      <c r="B1109" t="n">
        <v>145</v>
      </c>
      <c r="C1109" t="inlineStr">
        <is>
          <t xml:space="preserve">CONCLUIDO	</t>
        </is>
      </c>
      <c r="D1109" t="n">
        <v>7.8537</v>
      </c>
      <c r="E1109" t="n">
        <v>12.73</v>
      </c>
      <c r="F1109" t="n">
        <v>9.029999999999999</v>
      </c>
      <c r="G1109" t="n">
        <v>38.7</v>
      </c>
      <c r="H1109" t="n">
        <v>0.52</v>
      </c>
      <c r="I1109" t="n">
        <v>14</v>
      </c>
      <c r="J1109" t="n">
        <v>301.11</v>
      </c>
      <c r="K1109" t="n">
        <v>61.2</v>
      </c>
      <c r="L1109" t="n">
        <v>8.75</v>
      </c>
      <c r="M1109" t="n">
        <v>12</v>
      </c>
      <c r="N1109" t="n">
        <v>86.16</v>
      </c>
      <c r="O1109" t="n">
        <v>37371.47</v>
      </c>
      <c r="P1109" t="n">
        <v>152.58</v>
      </c>
      <c r="Q1109" t="n">
        <v>446.3</v>
      </c>
      <c r="R1109" t="n">
        <v>40.72</v>
      </c>
      <c r="S1109" t="n">
        <v>28.73</v>
      </c>
      <c r="T1109" t="n">
        <v>5294.48</v>
      </c>
      <c r="U1109" t="n">
        <v>0.71</v>
      </c>
      <c r="V1109" t="n">
        <v>0.9</v>
      </c>
      <c r="W1109" t="n">
        <v>0.1</v>
      </c>
      <c r="X1109" t="n">
        <v>0.31</v>
      </c>
      <c r="Y1109" t="n">
        <v>1</v>
      </c>
      <c r="Z1109" t="n">
        <v>10</v>
      </c>
    </row>
    <row r="1110">
      <c r="A1110" t="n">
        <v>32</v>
      </c>
      <c r="B1110" t="n">
        <v>145</v>
      </c>
      <c r="C1110" t="inlineStr">
        <is>
          <t xml:space="preserve">CONCLUIDO	</t>
        </is>
      </c>
      <c r="D1110" t="n">
        <v>7.7737</v>
      </c>
      <c r="E1110" t="n">
        <v>12.86</v>
      </c>
      <c r="F1110" t="n">
        <v>9.16</v>
      </c>
      <c r="G1110" t="n">
        <v>39.26</v>
      </c>
      <c r="H1110" t="n">
        <v>0.53</v>
      </c>
      <c r="I1110" t="n">
        <v>14</v>
      </c>
      <c r="J1110" t="n">
        <v>301.64</v>
      </c>
      <c r="K1110" t="n">
        <v>61.2</v>
      </c>
      <c r="L1110" t="n">
        <v>9</v>
      </c>
      <c r="M1110" t="n">
        <v>12</v>
      </c>
      <c r="N1110" t="n">
        <v>86.44</v>
      </c>
      <c r="O1110" t="n">
        <v>37436.63</v>
      </c>
      <c r="P1110" t="n">
        <v>154.66</v>
      </c>
      <c r="Q1110" t="n">
        <v>446.34</v>
      </c>
      <c r="R1110" t="n">
        <v>45.4</v>
      </c>
      <c r="S1110" t="n">
        <v>28.73</v>
      </c>
      <c r="T1110" t="n">
        <v>7633.83</v>
      </c>
      <c r="U1110" t="n">
        <v>0.63</v>
      </c>
      <c r="V1110" t="n">
        <v>0.89</v>
      </c>
      <c r="W1110" t="n">
        <v>0.1</v>
      </c>
      <c r="X1110" t="n">
        <v>0.44</v>
      </c>
      <c r="Y1110" t="n">
        <v>1</v>
      </c>
      <c r="Z1110" t="n">
        <v>10</v>
      </c>
    </row>
    <row r="1111">
      <c r="A1111" t="n">
        <v>33</v>
      </c>
      <c r="B1111" t="n">
        <v>145</v>
      </c>
      <c r="C1111" t="inlineStr">
        <is>
          <t xml:space="preserve">CONCLUIDO	</t>
        </is>
      </c>
      <c r="D1111" t="n">
        <v>7.8673</v>
      </c>
      <c r="E1111" t="n">
        <v>12.71</v>
      </c>
      <c r="F1111" t="n">
        <v>9.06</v>
      </c>
      <c r="G1111" t="n">
        <v>41.82</v>
      </c>
      <c r="H1111" t="n">
        <v>0.55</v>
      </c>
      <c r="I1111" t="n">
        <v>13</v>
      </c>
      <c r="J1111" t="n">
        <v>302.17</v>
      </c>
      <c r="K1111" t="n">
        <v>61.2</v>
      </c>
      <c r="L1111" t="n">
        <v>9.25</v>
      </c>
      <c r="M1111" t="n">
        <v>11</v>
      </c>
      <c r="N1111" t="n">
        <v>86.72</v>
      </c>
      <c r="O1111" t="n">
        <v>37501.91</v>
      </c>
      <c r="P1111" t="n">
        <v>152.59</v>
      </c>
      <c r="Q1111" t="n">
        <v>446.28</v>
      </c>
      <c r="R1111" t="n">
        <v>41.8</v>
      </c>
      <c r="S1111" t="n">
        <v>28.73</v>
      </c>
      <c r="T1111" t="n">
        <v>5841.47</v>
      </c>
      <c r="U1111" t="n">
        <v>0.6899999999999999</v>
      </c>
      <c r="V1111" t="n">
        <v>0.9</v>
      </c>
      <c r="W1111" t="n">
        <v>0.1</v>
      </c>
      <c r="X1111" t="n">
        <v>0.34</v>
      </c>
      <c r="Y1111" t="n">
        <v>1</v>
      </c>
      <c r="Z1111" t="n">
        <v>10</v>
      </c>
    </row>
    <row r="1112">
      <c r="A1112" t="n">
        <v>34</v>
      </c>
      <c r="B1112" t="n">
        <v>145</v>
      </c>
      <c r="C1112" t="inlineStr">
        <is>
          <t xml:space="preserve">CONCLUIDO	</t>
        </is>
      </c>
      <c r="D1112" t="n">
        <v>7.8616</v>
      </c>
      <c r="E1112" t="n">
        <v>12.72</v>
      </c>
      <c r="F1112" t="n">
        <v>9.07</v>
      </c>
      <c r="G1112" t="n">
        <v>41.86</v>
      </c>
      <c r="H1112" t="n">
        <v>0.5600000000000001</v>
      </c>
      <c r="I1112" t="n">
        <v>13</v>
      </c>
      <c r="J1112" t="n">
        <v>302.7</v>
      </c>
      <c r="K1112" t="n">
        <v>61.2</v>
      </c>
      <c r="L1112" t="n">
        <v>9.5</v>
      </c>
      <c r="M1112" t="n">
        <v>11</v>
      </c>
      <c r="N1112" t="n">
        <v>87</v>
      </c>
      <c r="O1112" t="n">
        <v>37567.32</v>
      </c>
      <c r="P1112" t="n">
        <v>152.61</v>
      </c>
      <c r="Q1112" t="n">
        <v>446.3</v>
      </c>
      <c r="R1112" t="n">
        <v>42.07</v>
      </c>
      <c r="S1112" t="n">
        <v>28.73</v>
      </c>
      <c r="T1112" t="n">
        <v>5974.19</v>
      </c>
      <c r="U1112" t="n">
        <v>0.68</v>
      </c>
      <c r="V1112" t="n">
        <v>0.9</v>
      </c>
      <c r="W1112" t="n">
        <v>0.1</v>
      </c>
      <c r="X1112" t="n">
        <v>0.35</v>
      </c>
      <c r="Y1112" t="n">
        <v>1</v>
      </c>
      <c r="Z1112" t="n">
        <v>10</v>
      </c>
    </row>
    <row r="1113">
      <c r="A1113" t="n">
        <v>35</v>
      </c>
      <c r="B1113" t="n">
        <v>145</v>
      </c>
      <c r="C1113" t="inlineStr">
        <is>
          <t xml:space="preserve">CONCLUIDO	</t>
        </is>
      </c>
      <c r="D1113" t="n">
        <v>7.8551</v>
      </c>
      <c r="E1113" t="n">
        <v>12.73</v>
      </c>
      <c r="F1113" t="n">
        <v>9.08</v>
      </c>
      <c r="G1113" t="n">
        <v>41.91</v>
      </c>
      <c r="H1113" t="n">
        <v>0.57</v>
      </c>
      <c r="I1113" t="n">
        <v>13</v>
      </c>
      <c r="J1113" t="n">
        <v>303.23</v>
      </c>
      <c r="K1113" t="n">
        <v>61.2</v>
      </c>
      <c r="L1113" t="n">
        <v>9.75</v>
      </c>
      <c r="M1113" t="n">
        <v>11</v>
      </c>
      <c r="N1113" t="n">
        <v>87.28</v>
      </c>
      <c r="O1113" t="n">
        <v>37632.84</v>
      </c>
      <c r="P1113" t="n">
        <v>152.82</v>
      </c>
      <c r="Q1113" t="n">
        <v>446.27</v>
      </c>
      <c r="R1113" t="n">
        <v>42.45</v>
      </c>
      <c r="S1113" t="n">
        <v>28.73</v>
      </c>
      <c r="T1113" t="n">
        <v>6165.9</v>
      </c>
      <c r="U1113" t="n">
        <v>0.68</v>
      </c>
      <c r="V1113" t="n">
        <v>0.9</v>
      </c>
      <c r="W1113" t="n">
        <v>0.1</v>
      </c>
      <c r="X1113" t="n">
        <v>0.36</v>
      </c>
      <c r="Y1113" t="n">
        <v>1</v>
      </c>
      <c r="Z1113" t="n">
        <v>10</v>
      </c>
    </row>
    <row r="1114">
      <c r="A1114" t="n">
        <v>36</v>
      </c>
      <c r="B1114" t="n">
        <v>145</v>
      </c>
      <c r="C1114" t="inlineStr">
        <is>
          <t xml:space="preserve">CONCLUIDO	</t>
        </is>
      </c>
      <c r="D1114" t="n">
        <v>7.9208</v>
      </c>
      <c r="E1114" t="n">
        <v>12.62</v>
      </c>
      <c r="F1114" t="n">
        <v>9.029999999999999</v>
      </c>
      <c r="G1114" t="n">
        <v>45.15</v>
      </c>
      <c r="H1114" t="n">
        <v>0.59</v>
      </c>
      <c r="I1114" t="n">
        <v>12</v>
      </c>
      <c r="J1114" t="n">
        <v>303.76</v>
      </c>
      <c r="K1114" t="n">
        <v>61.2</v>
      </c>
      <c r="L1114" t="n">
        <v>10</v>
      </c>
      <c r="M1114" t="n">
        <v>10</v>
      </c>
      <c r="N1114" t="n">
        <v>87.56999999999999</v>
      </c>
      <c r="O1114" t="n">
        <v>37698.48</v>
      </c>
      <c r="P1114" t="n">
        <v>151.5</v>
      </c>
      <c r="Q1114" t="n">
        <v>446.28</v>
      </c>
      <c r="R1114" t="n">
        <v>40.65</v>
      </c>
      <c r="S1114" t="n">
        <v>28.73</v>
      </c>
      <c r="T1114" t="n">
        <v>5271.08</v>
      </c>
      <c r="U1114" t="n">
        <v>0.71</v>
      </c>
      <c r="V1114" t="n">
        <v>0.9</v>
      </c>
      <c r="W1114" t="n">
        <v>0.1</v>
      </c>
      <c r="X1114" t="n">
        <v>0.31</v>
      </c>
      <c r="Y1114" t="n">
        <v>1</v>
      </c>
      <c r="Z1114" t="n">
        <v>10</v>
      </c>
    </row>
    <row r="1115">
      <c r="A1115" t="n">
        <v>37</v>
      </c>
      <c r="B1115" t="n">
        <v>145</v>
      </c>
      <c r="C1115" t="inlineStr">
        <is>
          <t xml:space="preserve">CONCLUIDO	</t>
        </is>
      </c>
      <c r="D1115" t="n">
        <v>7.9154</v>
      </c>
      <c r="E1115" t="n">
        <v>12.63</v>
      </c>
      <c r="F1115" t="n">
        <v>9.039999999999999</v>
      </c>
      <c r="G1115" t="n">
        <v>45.19</v>
      </c>
      <c r="H1115" t="n">
        <v>0.6</v>
      </c>
      <c r="I1115" t="n">
        <v>12</v>
      </c>
      <c r="J1115" t="n">
        <v>304.3</v>
      </c>
      <c r="K1115" t="n">
        <v>61.2</v>
      </c>
      <c r="L1115" t="n">
        <v>10.25</v>
      </c>
      <c r="M1115" t="n">
        <v>10</v>
      </c>
      <c r="N1115" t="n">
        <v>87.84999999999999</v>
      </c>
      <c r="O1115" t="n">
        <v>37764.25</v>
      </c>
      <c r="P1115" t="n">
        <v>151.69</v>
      </c>
      <c r="Q1115" t="n">
        <v>446.3</v>
      </c>
      <c r="R1115" t="n">
        <v>40.97</v>
      </c>
      <c r="S1115" t="n">
        <v>28.73</v>
      </c>
      <c r="T1115" t="n">
        <v>5431.67</v>
      </c>
      <c r="U1115" t="n">
        <v>0.7</v>
      </c>
      <c r="V1115" t="n">
        <v>0.9</v>
      </c>
      <c r="W1115" t="n">
        <v>0.1</v>
      </c>
      <c r="X1115" t="n">
        <v>0.32</v>
      </c>
      <c r="Y1115" t="n">
        <v>1</v>
      </c>
      <c r="Z1115" t="n">
        <v>10</v>
      </c>
    </row>
    <row r="1116">
      <c r="A1116" t="n">
        <v>38</v>
      </c>
      <c r="B1116" t="n">
        <v>145</v>
      </c>
      <c r="C1116" t="inlineStr">
        <is>
          <t xml:space="preserve">CONCLUIDO	</t>
        </is>
      </c>
      <c r="D1116" t="n">
        <v>7.9142</v>
      </c>
      <c r="E1116" t="n">
        <v>12.64</v>
      </c>
      <c r="F1116" t="n">
        <v>9.039999999999999</v>
      </c>
      <c r="G1116" t="n">
        <v>45.2</v>
      </c>
      <c r="H1116" t="n">
        <v>0.61</v>
      </c>
      <c r="I1116" t="n">
        <v>12</v>
      </c>
      <c r="J1116" t="n">
        <v>304.83</v>
      </c>
      <c r="K1116" t="n">
        <v>61.2</v>
      </c>
      <c r="L1116" t="n">
        <v>10.5</v>
      </c>
      <c r="M1116" t="n">
        <v>10</v>
      </c>
      <c r="N1116" t="n">
        <v>88.13</v>
      </c>
      <c r="O1116" t="n">
        <v>37830.13</v>
      </c>
      <c r="P1116" t="n">
        <v>151.65</v>
      </c>
      <c r="Q1116" t="n">
        <v>446.27</v>
      </c>
      <c r="R1116" t="n">
        <v>41.1</v>
      </c>
      <c r="S1116" t="n">
        <v>28.73</v>
      </c>
      <c r="T1116" t="n">
        <v>5497.42</v>
      </c>
      <c r="U1116" t="n">
        <v>0.7</v>
      </c>
      <c r="V1116" t="n">
        <v>0.9</v>
      </c>
      <c r="W1116" t="n">
        <v>0.1</v>
      </c>
      <c r="X1116" t="n">
        <v>0.32</v>
      </c>
      <c r="Y1116" t="n">
        <v>1</v>
      </c>
      <c r="Z1116" t="n">
        <v>10</v>
      </c>
    </row>
    <row r="1117">
      <c r="A1117" t="n">
        <v>39</v>
      </c>
      <c r="B1117" t="n">
        <v>145</v>
      </c>
      <c r="C1117" t="inlineStr">
        <is>
          <t xml:space="preserve">CONCLUIDO	</t>
        </is>
      </c>
      <c r="D1117" t="n">
        <v>7.9072</v>
      </c>
      <c r="E1117" t="n">
        <v>12.65</v>
      </c>
      <c r="F1117" t="n">
        <v>9.050000000000001</v>
      </c>
      <c r="G1117" t="n">
        <v>45.25</v>
      </c>
      <c r="H1117" t="n">
        <v>0.63</v>
      </c>
      <c r="I1117" t="n">
        <v>12</v>
      </c>
      <c r="J1117" t="n">
        <v>305.37</v>
      </c>
      <c r="K1117" t="n">
        <v>61.2</v>
      </c>
      <c r="L1117" t="n">
        <v>10.75</v>
      </c>
      <c r="M1117" t="n">
        <v>10</v>
      </c>
      <c r="N1117" t="n">
        <v>88.42</v>
      </c>
      <c r="O1117" t="n">
        <v>37896.14</v>
      </c>
      <c r="P1117" t="n">
        <v>151.32</v>
      </c>
      <c r="Q1117" t="n">
        <v>446.27</v>
      </c>
      <c r="R1117" t="n">
        <v>41.38</v>
      </c>
      <c r="S1117" t="n">
        <v>28.73</v>
      </c>
      <c r="T1117" t="n">
        <v>5635.92</v>
      </c>
      <c r="U1117" t="n">
        <v>0.6899999999999999</v>
      </c>
      <c r="V1117" t="n">
        <v>0.9</v>
      </c>
      <c r="W1117" t="n">
        <v>0.1</v>
      </c>
      <c r="X1117" t="n">
        <v>0.33</v>
      </c>
      <c r="Y1117" t="n">
        <v>1</v>
      </c>
      <c r="Z1117" t="n">
        <v>10</v>
      </c>
    </row>
    <row r="1118">
      <c r="A1118" t="n">
        <v>40</v>
      </c>
      <c r="B1118" t="n">
        <v>145</v>
      </c>
      <c r="C1118" t="inlineStr">
        <is>
          <t xml:space="preserve">CONCLUIDO	</t>
        </is>
      </c>
      <c r="D1118" t="n">
        <v>7.9699</v>
      </c>
      <c r="E1118" t="n">
        <v>12.55</v>
      </c>
      <c r="F1118" t="n">
        <v>9.01</v>
      </c>
      <c r="G1118" t="n">
        <v>49.12</v>
      </c>
      <c r="H1118" t="n">
        <v>0.64</v>
      </c>
      <c r="I1118" t="n">
        <v>11</v>
      </c>
      <c r="J1118" t="n">
        <v>305.9</v>
      </c>
      <c r="K1118" t="n">
        <v>61.2</v>
      </c>
      <c r="L1118" t="n">
        <v>11</v>
      </c>
      <c r="M1118" t="n">
        <v>9</v>
      </c>
      <c r="N1118" t="n">
        <v>88.7</v>
      </c>
      <c r="O1118" t="n">
        <v>37962.28</v>
      </c>
      <c r="P1118" t="n">
        <v>150.25</v>
      </c>
      <c r="Q1118" t="n">
        <v>446.28</v>
      </c>
      <c r="R1118" t="n">
        <v>39.91</v>
      </c>
      <c r="S1118" t="n">
        <v>28.73</v>
      </c>
      <c r="T1118" t="n">
        <v>4904.19</v>
      </c>
      <c r="U1118" t="n">
        <v>0.72</v>
      </c>
      <c r="V1118" t="n">
        <v>0.9</v>
      </c>
      <c r="W1118" t="n">
        <v>0.1</v>
      </c>
      <c r="X1118" t="n">
        <v>0.28</v>
      </c>
      <c r="Y1118" t="n">
        <v>1</v>
      </c>
      <c r="Z1118" t="n">
        <v>10</v>
      </c>
    </row>
    <row r="1119">
      <c r="A1119" t="n">
        <v>41</v>
      </c>
      <c r="B1119" t="n">
        <v>145</v>
      </c>
      <c r="C1119" t="inlineStr">
        <is>
          <t xml:space="preserve">CONCLUIDO	</t>
        </is>
      </c>
      <c r="D1119" t="n">
        <v>7.972</v>
      </c>
      <c r="E1119" t="n">
        <v>12.54</v>
      </c>
      <c r="F1119" t="n">
        <v>9</v>
      </c>
      <c r="G1119" t="n">
        <v>49.1</v>
      </c>
      <c r="H1119" t="n">
        <v>0.65</v>
      </c>
      <c r="I1119" t="n">
        <v>11</v>
      </c>
      <c r="J1119" t="n">
        <v>306.44</v>
      </c>
      <c r="K1119" t="n">
        <v>61.2</v>
      </c>
      <c r="L1119" t="n">
        <v>11.25</v>
      </c>
      <c r="M1119" t="n">
        <v>9</v>
      </c>
      <c r="N1119" t="n">
        <v>88.98999999999999</v>
      </c>
      <c r="O1119" t="n">
        <v>38028.53</v>
      </c>
      <c r="P1119" t="n">
        <v>150.05</v>
      </c>
      <c r="Q1119" t="n">
        <v>446.29</v>
      </c>
      <c r="R1119" t="n">
        <v>39.76</v>
      </c>
      <c r="S1119" t="n">
        <v>28.73</v>
      </c>
      <c r="T1119" t="n">
        <v>4831.74</v>
      </c>
      <c r="U1119" t="n">
        <v>0.72</v>
      </c>
      <c r="V1119" t="n">
        <v>0.9</v>
      </c>
      <c r="W1119" t="n">
        <v>0.1</v>
      </c>
      <c r="X1119" t="n">
        <v>0.28</v>
      </c>
      <c r="Y1119" t="n">
        <v>1</v>
      </c>
      <c r="Z1119" t="n">
        <v>10</v>
      </c>
    </row>
    <row r="1120">
      <c r="A1120" t="n">
        <v>42</v>
      </c>
      <c r="B1120" t="n">
        <v>145</v>
      </c>
      <c r="C1120" t="inlineStr">
        <is>
          <t xml:space="preserve">CONCLUIDO	</t>
        </is>
      </c>
      <c r="D1120" t="n">
        <v>7.9688</v>
      </c>
      <c r="E1120" t="n">
        <v>12.55</v>
      </c>
      <c r="F1120" t="n">
        <v>9.01</v>
      </c>
      <c r="G1120" t="n">
        <v>49.13</v>
      </c>
      <c r="H1120" t="n">
        <v>0.67</v>
      </c>
      <c r="I1120" t="n">
        <v>11</v>
      </c>
      <c r="J1120" t="n">
        <v>306.98</v>
      </c>
      <c r="K1120" t="n">
        <v>61.2</v>
      </c>
      <c r="L1120" t="n">
        <v>11.5</v>
      </c>
      <c r="M1120" t="n">
        <v>9</v>
      </c>
      <c r="N1120" t="n">
        <v>89.28</v>
      </c>
      <c r="O1120" t="n">
        <v>38094.91</v>
      </c>
      <c r="P1120" t="n">
        <v>149.87</v>
      </c>
      <c r="Q1120" t="n">
        <v>446.29</v>
      </c>
      <c r="R1120" t="n">
        <v>39.95</v>
      </c>
      <c r="S1120" t="n">
        <v>28.73</v>
      </c>
      <c r="T1120" t="n">
        <v>4923.33</v>
      </c>
      <c r="U1120" t="n">
        <v>0.72</v>
      </c>
      <c r="V1120" t="n">
        <v>0.9</v>
      </c>
      <c r="W1120" t="n">
        <v>0.1</v>
      </c>
      <c r="X1120" t="n">
        <v>0.29</v>
      </c>
      <c r="Y1120" t="n">
        <v>1</v>
      </c>
      <c r="Z1120" t="n">
        <v>10</v>
      </c>
    </row>
    <row r="1121">
      <c r="A1121" t="n">
        <v>43</v>
      </c>
      <c r="B1121" t="n">
        <v>145</v>
      </c>
      <c r="C1121" t="inlineStr">
        <is>
          <t xml:space="preserve">CONCLUIDO	</t>
        </is>
      </c>
      <c r="D1121" t="n">
        <v>7.9713</v>
      </c>
      <c r="E1121" t="n">
        <v>12.54</v>
      </c>
      <c r="F1121" t="n">
        <v>9</v>
      </c>
      <c r="G1121" t="n">
        <v>49.11</v>
      </c>
      <c r="H1121" t="n">
        <v>0.68</v>
      </c>
      <c r="I1121" t="n">
        <v>11</v>
      </c>
      <c r="J1121" t="n">
        <v>307.52</v>
      </c>
      <c r="K1121" t="n">
        <v>61.2</v>
      </c>
      <c r="L1121" t="n">
        <v>11.75</v>
      </c>
      <c r="M1121" t="n">
        <v>9</v>
      </c>
      <c r="N1121" t="n">
        <v>89.56999999999999</v>
      </c>
      <c r="O1121" t="n">
        <v>38161.42</v>
      </c>
      <c r="P1121" t="n">
        <v>149.6</v>
      </c>
      <c r="Q1121" t="n">
        <v>446.27</v>
      </c>
      <c r="R1121" t="n">
        <v>39.79</v>
      </c>
      <c r="S1121" t="n">
        <v>28.73</v>
      </c>
      <c r="T1121" t="n">
        <v>4843.12</v>
      </c>
      <c r="U1121" t="n">
        <v>0.72</v>
      </c>
      <c r="V1121" t="n">
        <v>0.9</v>
      </c>
      <c r="W1121" t="n">
        <v>0.1</v>
      </c>
      <c r="X1121" t="n">
        <v>0.28</v>
      </c>
      <c r="Y1121" t="n">
        <v>1</v>
      </c>
      <c r="Z1121" t="n">
        <v>10</v>
      </c>
    </row>
    <row r="1122">
      <c r="A1122" t="n">
        <v>44</v>
      </c>
      <c r="B1122" t="n">
        <v>145</v>
      </c>
      <c r="C1122" t="inlineStr">
        <is>
          <t xml:space="preserve">CONCLUIDO	</t>
        </is>
      </c>
      <c r="D1122" t="n">
        <v>8.0314</v>
      </c>
      <c r="E1122" t="n">
        <v>12.45</v>
      </c>
      <c r="F1122" t="n">
        <v>8.960000000000001</v>
      </c>
      <c r="G1122" t="n">
        <v>53.78</v>
      </c>
      <c r="H1122" t="n">
        <v>0.6899999999999999</v>
      </c>
      <c r="I1122" t="n">
        <v>10</v>
      </c>
      <c r="J1122" t="n">
        <v>308.06</v>
      </c>
      <c r="K1122" t="n">
        <v>61.2</v>
      </c>
      <c r="L1122" t="n">
        <v>12</v>
      </c>
      <c r="M1122" t="n">
        <v>8</v>
      </c>
      <c r="N1122" t="n">
        <v>89.86</v>
      </c>
      <c r="O1122" t="n">
        <v>38228.06</v>
      </c>
      <c r="P1122" t="n">
        <v>148.78</v>
      </c>
      <c r="Q1122" t="n">
        <v>446.27</v>
      </c>
      <c r="R1122" t="n">
        <v>38.48</v>
      </c>
      <c r="S1122" t="n">
        <v>28.73</v>
      </c>
      <c r="T1122" t="n">
        <v>4192.65</v>
      </c>
      <c r="U1122" t="n">
        <v>0.75</v>
      </c>
      <c r="V1122" t="n">
        <v>0.91</v>
      </c>
      <c r="W1122" t="n">
        <v>0.1</v>
      </c>
      <c r="X1122" t="n">
        <v>0.24</v>
      </c>
      <c r="Y1122" t="n">
        <v>1</v>
      </c>
      <c r="Z1122" t="n">
        <v>10</v>
      </c>
    </row>
    <row r="1123">
      <c r="A1123" t="n">
        <v>45</v>
      </c>
      <c r="B1123" t="n">
        <v>145</v>
      </c>
      <c r="C1123" t="inlineStr">
        <is>
          <t xml:space="preserve">CONCLUIDO	</t>
        </is>
      </c>
      <c r="D1123" t="n">
        <v>8.039300000000001</v>
      </c>
      <c r="E1123" t="n">
        <v>12.44</v>
      </c>
      <c r="F1123" t="n">
        <v>8.949999999999999</v>
      </c>
      <c r="G1123" t="n">
        <v>53.71</v>
      </c>
      <c r="H1123" t="n">
        <v>0.71</v>
      </c>
      <c r="I1123" t="n">
        <v>10</v>
      </c>
      <c r="J1123" t="n">
        <v>308.6</v>
      </c>
      <c r="K1123" t="n">
        <v>61.2</v>
      </c>
      <c r="L1123" t="n">
        <v>12.25</v>
      </c>
      <c r="M1123" t="n">
        <v>8</v>
      </c>
      <c r="N1123" t="n">
        <v>90.15000000000001</v>
      </c>
      <c r="O1123" t="n">
        <v>38294.82</v>
      </c>
      <c r="P1123" t="n">
        <v>148.63</v>
      </c>
      <c r="Q1123" t="n">
        <v>446.28</v>
      </c>
      <c r="R1123" t="n">
        <v>37.97</v>
      </c>
      <c r="S1123" t="n">
        <v>28.73</v>
      </c>
      <c r="T1123" t="n">
        <v>3940.58</v>
      </c>
      <c r="U1123" t="n">
        <v>0.76</v>
      </c>
      <c r="V1123" t="n">
        <v>0.91</v>
      </c>
      <c r="W1123" t="n">
        <v>0.1</v>
      </c>
      <c r="X1123" t="n">
        <v>0.23</v>
      </c>
      <c r="Y1123" t="n">
        <v>1</v>
      </c>
      <c r="Z1123" t="n">
        <v>10</v>
      </c>
    </row>
    <row r="1124">
      <c r="A1124" t="n">
        <v>46</v>
      </c>
      <c r="B1124" t="n">
        <v>145</v>
      </c>
      <c r="C1124" t="inlineStr">
        <is>
          <t xml:space="preserve">CONCLUIDO	</t>
        </is>
      </c>
      <c r="D1124" t="n">
        <v>8.065200000000001</v>
      </c>
      <c r="E1124" t="n">
        <v>12.4</v>
      </c>
      <c r="F1124" t="n">
        <v>8.91</v>
      </c>
      <c r="G1124" t="n">
        <v>53.47</v>
      </c>
      <c r="H1124" t="n">
        <v>0.72</v>
      </c>
      <c r="I1124" t="n">
        <v>10</v>
      </c>
      <c r="J1124" t="n">
        <v>309.14</v>
      </c>
      <c r="K1124" t="n">
        <v>61.2</v>
      </c>
      <c r="L1124" t="n">
        <v>12.5</v>
      </c>
      <c r="M1124" t="n">
        <v>8</v>
      </c>
      <c r="N1124" t="n">
        <v>90.44</v>
      </c>
      <c r="O1124" t="n">
        <v>38361.7</v>
      </c>
      <c r="P1124" t="n">
        <v>147.7</v>
      </c>
      <c r="Q1124" t="n">
        <v>446.27</v>
      </c>
      <c r="R1124" t="n">
        <v>36.65</v>
      </c>
      <c r="S1124" t="n">
        <v>28.73</v>
      </c>
      <c r="T1124" t="n">
        <v>3280.61</v>
      </c>
      <c r="U1124" t="n">
        <v>0.78</v>
      </c>
      <c r="V1124" t="n">
        <v>0.91</v>
      </c>
      <c r="W1124" t="n">
        <v>0.1</v>
      </c>
      <c r="X1124" t="n">
        <v>0.19</v>
      </c>
      <c r="Y1124" t="n">
        <v>1</v>
      </c>
      <c r="Z1124" t="n">
        <v>10</v>
      </c>
    </row>
    <row r="1125">
      <c r="A1125" t="n">
        <v>47</v>
      </c>
      <c r="B1125" t="n">
        <v>145</v>
      </c>
      <c r="C1125" t="inlineStr">
        <is>
          <t xml:space="preserve">CONCLUIDO	</t>
        </is>
      </c>
      <c r="D1125" t="n">
        <v>8.0398</v>
      </c>
      <c r="E1125" t="n">
        <v>12.44</v>
      </c>
      <c r="F1125" t="n">
        <v>8.949999999999999</v>
      </c>
      <c r="G1125" t="n">
        <v>53.7</v>
      </c>
      <c r="H1125" t="n">
        <v>0.73</v>
      </c>
      <c r="I1125" t="n">
        <v>10</v>
      </c>
      <c r="J1125" t="n">
        <v>309.68</v>
      </c>
      <c r="K1125" t="n">
        <v>61.2</v>
      </c>
      <c r="L1125" t="n">
        <v>12.75</v>
      </c>
      <c r="M1125" t="n">
        <v>8</v>
      </c>
      <c r="N1125" t="n">
        <v>90.73999999999999</v>
      </c>
      <c r="O1125" t="n">
        <v>38428.72</v>
      </c>
      <c r="P1125" t="n">
        <v>147.93</v>
      </c>
      <c r="Q1125" t="n">
        <v>446.29</v>
      </c>
      <c r="R1125" t="n">
        <v>38.18</v>
      </c>
      <c r="S1125" t="n">
        <v>28.73</v>
      </c>
      <c r="T1125" t="n">
        <v>4044.77</v>
      </c>
      <c r="U1125" t="n">
        <v>0.75</v>
      </c>
      <c r="V1125" t="n">
        <v>0.91</v>
      </c>
      <c r="W1125" t="n">
        <v>0.09</v>
      </c>
      <c r="X1125" t="n">
        <v>0.23</v>
      </c>
      <c r="Y1125" t="n">
        <v>1</v>
      </c>
      <c r="Z1125" t="n">
        <v>10</v>
      </c>
    </row>
    <row r="1126">
      <c r="A1126" t="n">
        <v>48</v>
      </c>
      <c r="B1126" t="n">
        <v>145</v>
      </c>
      <c r="C1126" t="inlineStr">
        <is>
          <t xml:space="preserve">CONCLUIDO	</t>
        </is>
      </c>
      <c r="D1126" t="n">
        <v>7.9941</v>
      </c>
      <c r="E1126" t="n">
        <v>12.51</v>
      </c>
      <c r="F1126" t="n">
        <v>9.02</v>
      </c>
      <c r="G1126" t="n">
        <v>54.13</v>
      </c>
      <c r="H1126" t="n">
        <v>0.75</v>
      </c>
      <c r="I1126" t="n">
        <v>10</v>
      </c>
      <c r="J1126" t="n">
        <v>310.23</v>
      </c>
      <c r="K1126" t="n">
        <v>61.2</v>
      </c>
      <c r="L1126" t="n">
        <v>13</v>
      </c>
      <c r="M1126" t="n">
        <v>8</v>
      </c>
      <c r="N1126" t="n">
        <v>91.03</v>
      </c>
      <c r="O1126" t="n">
        <v>38495.87</v>
      </c>
      <c r="P1126" t="n">
        <v>148.96</v>
      </c>
      <c r="Q1126" t="n">
        <v>446.27</v>
      </c>
      <c r="R1126" t="n">
        <v>40.67</v>
      </c>
      <c r="S1126" t="n">
        <v>28.73</v>
      </c>
      <c r="T1126" t="n">
        <v>5289.9</v>
      </c>
      <c r="U1126" t="n">
        <v>0.71</v>
      </c>
      <c r="V1126" t="n">
        <v>0.9</v>
      </c>
      <c r="W1126" t="n">
        <v>0.09</v>
      </c>
      <c r="X1126" t="n">
        <v>0.3</v>
      </c>
      <c r="Y1126" t="n">
        <v>1</v>
      </c>
      <c r="Z1126" t="n">
        <v>10</v>
      </c>
    </row>
    <row r="1127">
      <c r="A1127" t="n">
        <v>49</v>
      </c>
      <c r="B1127" t="n">
        <v>145</v>
      </c>
      <c r="C1127" t="inlineStr">
        <is>
          <t xml:space="preserve">CONCLUIDO	</t>
        </is>
      </c>
      <c r="D1127" t="n">
        <v>8.075900000000001</v>
      </c>
      <c r="E1127" t="n">
        <v>12.38</v>
      </c>
      <c r="F1127" t="n">
        <v>8.949999999999999</v>
      </c>
      <c r="G1127" t="n">
        <v>59.66</v>
      </c>
      <c r="H1127" t="n">
        <v>0.76</v>
      </c>
      <c r="I1127" t="n">
        <v>9</v>
      </c>
      <c r="J1127" t="n">
        <v>310.77</v>
      </c>
      <c r="K1127" t="n">
        <v>61.2</v>
      </c>
      <c r="L1127" t="n">
        <v>13.25</v>
      </c>
      <c r="M1127" t="n">
        <v>7</v>
      </c>
      <c r="N1127" t="n">
        <v>91.33</v>
      </c>
      <c r="O1127" t="n">
        <v>38563.14</v>
      </c>
      <c r="P1127" t="n">
        <v>147.04</v>
      </c>
      <c r="Q1127" t="n">
        <v>446.27</v>
      </c>
      <c r="R1127" t="n">
        <v>38.02</v>
      </c>
      <c r="S1127" t="n">
        <v>28.73</v>
      </c>
      <c r="T1127" t="n">
        <v>3971.33</v>
      </c>
      <c r="U1127" t="n">
        <v>0.76</v>
      </c>
      <c r="V1127" t="n">
        <v>0.91</v>
      </c>
      <c r="W1127" t="n">
        <v>0.1</v>
      </c>
      <c r="X1127" t="n">
        <v>0.23</v>
      </c>
      <c r="Y1127" t="n">
        <v>1</v>
      </c>
      <c r="Z1127" t="n">
        <v>10</v>
      </c>
    </row>
    <row r="1128">
      <c r="A1128" t="n">
        <v>50</v>
      </c>
      <c r="B1128" t="n">
        <v>145</v>
      </c>
      <c r="C1128" t="inlineStr">
        <is>
          <t xml:space="preserve">CONCLUIDO	</t>
        </is>
      </c>
      <c r="D1128" t="n">
        <v>8.071</v>
      </c>
      <c r="E1128" t="n">
        <v>12.39</v>
      </c>
      <c r="F1128" t="n">
        <v>8.960000000000001</v>
      </c>
      <c r="G1128" t="n">
        <v>59.71</v>
      </c>
      <c r="H1128" t="n">
        <v>0.77</v>
      </c>
      <c r="I1128" t="n">
        <v>9</v>
      </c>
      <c r="J1128" t="n">
        <v>311.32</v>
      </c>
      <c r="K1128" t="n">
        <v>61.2</v>
      </c>
      <c r="L1128" t="n">
        <v>13.5</v>
      </c>
      <c r="M1128" t="n">
        <v>7</v>
      </c>
      <c r="N1128" t="n">
        <v>91.62</v>
      </c>
      <c r="O1128" t="n">
        <v>38630.55</v>
      </c>
      <c r="P1128" t="n">
        <v>147.2</v>
      </c>
      <c r="Q1128" t="n">
        <v>446.27</v>
      </c>
      <c r="R1128" t="n">
        <v>38.33</v>
      </c>
      <c r="S1128" t="n">
        <v>28.73</v>
      </c>
      <c r="T1128" t="n">
        <v>4123.52</v>
      </c>
      <c r="U1128" t="n">
        <v>0.75</v>
      </c>
      <c r="V1128" t="n">
        <v>0.91</v>
      </c>
      <c r="W1128" t="n">
        <v>0.09</v>
      </c>
      <c r="X1128" t="n">
        <v>0.24</v>
      </c>
      <c r="Y1128" t="n">
        <v>1</v>
      </c>
      <c r="Z1128" t="n">
        <v>10</v>
      </c>
    </row>
    <row r="1129">
      <c r="A1129" t="n">
        <v>51</v>
      </c>
      <c r="B1129" t="n">
        <v>145</v>
      </c>
      <c r="C1129" t="inlineStr">
        <is>
          <t xml:space="preserve">CONCLUIDO	</t>
        </is>
      </c>
      <c r="D1129" t="n">
        <v>8.0754</v>
      </c>
      <c r="E1129" t="n">
        <v>12.38</v>
      </c>
      <c r="F1129" t="n">
        <v>8.949999999999999</v>
      </c>
      <c r="G1129" t="n">
        <v>59.66</v>
      </c>
      <c r="H1129" t="n">
        <v>0.79</v>
      </c>
      <c r="I1129" t="n">
        <v>9</v>
      </c>
      <c r="J1129" t="n">
        <v>311.87</v>
      </c>
      <c r="K1129" t="n">
        <v>61.2</v>
      </c>
      <c r="L1129" t="n">
        <v>13.75</v>
      </c>
      <c r="M1129" t="n">
        <v>7</v>
      </c>
      <c r="N1129" t="n">
        <v>91.92</v>
      </c>
      <c r="O1129" t="n">
        <v>38698.21</v>
      </c>
      <c r="P1129" t="n">
        <v>146.92</v>
      </c>
      <c r="Q1129" t="n">
        <v>446.27</v>
      </c>
      <c r="R1129" t="n">
        <v>38.02</v>
      </c>
      <c r="S1129" t="n">
        <v>28.73</v>
      </c>
      <c r="T1129" t="n">
        <v>3969.27</v>
      </c>
      <c r="U1129" t="n">
        <v>0.76</v>
      </c>
      <c r="V1129" t="n">
        <v>0.91</v>
      </c>
      <c r="W1129" t="n">
        <v>0.1</v>
      </c>
      <c r="X1129" t="n">
        <v>0.23</v>
      </c>
      <c r="Y1129" t="n">
        <v>1</v>
      </c>
      <c r="Z1129" t="n">
        <v>10</v>
      </c>
    </row>
    <row r="1130">
      <c r="A1130" t="n">
        <v>52</v>
      </c>
      <c r="B1130" t="n">
        <v>145</v>
      </c>
      <c r="C1130" t="inlineStr">
        <is>
          <t xml:space="preserve">CONCLUIDO	</t>
        </is>
      </c>
      <c r="D1130" t="n">
        <v>8.074299999999999</v>
      </c>
      <c r="E1130" t="n">
        <v>12.38</v>
      </c>
      <c r="F1130" t="n">
        <v>8.949999999999999</v>
      </c>
      <c r="G1130" t="n">
        <v>59.67</v>
      </c>
      <c r="H1130" t="n">
        <v>0.8</v>
      </c>
      <c r="I1130" t="n">
        <v>9</v>
      </c>
      <c r="J1130" t="n">
        <v>312.42</v>
      </c>
      <c r="K1130" t="n">
        <v>61.2</v>
      </c>
      <c r="L1130" t="n">
        <v>14</v>
      </c>
      <c r="M1130" t="n">
        <v>7</v>
      </c>
      <c r="N1130" t="n">
        <v>92.22</v>
      </c>
      <c r="O1130" t="n">
        <v>38765.89</v>
      </c>
      <c r="P1130" t="n">
        <v>147.17</v>
      </c>
      <c r="Q1130" t="n">
        <v>446.27</v>
      </c>
      <c r="R1130" t="n">
        <v>38.22</v>
      </c>
      <c r="S1130" t="n">
        <v>28.73</v>
      </c>
      <c r="T1130" t="n">
        <v>4071.54</v>
      </c>
      <c r="U1130" t="n">
        <v>0.75</v>
      </c>
      <c r="V1130" t="n">
        <v>0.91</v>
      </c>
      <c r="W1130" t="n">
        <v>0.09</v>
      </c>
      <c r="X1130" t="n">
        <v>0.23</v>
      </c>
      <c r="Y1130" t="n">
        <v>1</v>
      </c>
      <c r="Z1130" t="n">
        <v>10</v>
      </c>
    </row>
    <row r="1131">
      <c r="A1131" t="n">
        <v>53</v>
      </c>
      <c r="B1131" t="n">
        <v>145</v>
      </c>
      <c r="C1131" t="inlineStr">
        <is>
          <t xml:space="preserve">CONCLUIDO	</t>
        </is>
      </c>
      <c r="D1131" t="n">
        <v>8.0732</v>
      </c>
      <c r="E1131" t="n">
        <v>12.39</v>
      </c>
      <c r="F1131" t="n">
        <v>8.949999999999999</v>
      </c>
      <c r="G1131" t="n">
        <v>59.68</v>
      </c>
      <c r="H1131" t="n">
        <v>0.8100000000000001</v>
      </c>
      <c r="I1131" t="n">
        <v>9</v>
      </c>
      <c r="J1131" t="n">
        <v>312.97</v>
      </c>
      <c r="K1131" t="n">
        <v>61.2</v>
      </c>
      <c r="L1131" t="n">
        <v>14.25</v>
      </c>
      <c r="M1131" t="n">
        <v>7</v>
      </c>
      <c r="N1131" t="n">
        <v>92.52</v>
      </c>
      <c r="O1131" t="n">
        <v>38833.69</v>
      </c>
      <c r="P1131" t="n">
        <v>146.95</v>
      </c>
      <c r="Q1131" t="n">
        <v>446.27</v>
      </c>
      <c r="R1131" t="n">
        <v>38.26</v>
      </c>
      <c r="S1131" t="n">
        <v>28.73</v>
      </c>
      <c r="T1131" t="n">
        <v>4089.53</v>
      </c>
      <c r="U1131" t="n">
        <v>0.75</v>
      </c>
      <c r="V1131" t="n">
        <v>0.91</v>
      </c>
      <c r="W1131" t="n">
        <v>0.09</v>
      </c>
      <c r="X1131" t="n">
        <v>0.23</v>
      </c>
      <c r="Y1131" t="n">
        <v>1</v>
      </c>
      <c r="Z1131" t="n">
        <v>10</v>
      </c>
    </row>
    <row r="1132">
      <c r="A1132" t="n">
        <v>54</v>
      </c>
      <c r="B1132" t="n">
        <v>145</v>
      </c>
      <c r="C1132" t="inlineStr">
        <is>
          <t xml:space="preserve">CONCLUIDO	</t>
        </is>
      </c>
      <c r="D1132" t="n">
        <v>8.0672</v>
      </c>
      <c r="E1132" t="n">
        <v>12.4</v>
      </c>
      <c r="F1132" t="n">
        <v>8.960000000000001</v>
      </c>
      <c r="G1132" t="n">
        <v>59.74</v>
      </c>
      <c r="H1132" t="n">
        <v>0.82</v>
      </c>
      <c r="I1132" t="n">
        <v>9</v>
      </c>
      <c r="J1132" t="n">
        <v>313.52</v>
      </c>
      <c r="K1132" t="n">
        <v>61.2</v>
      </c>
      <c r="L1132" t="n">
        <v>14.5</v>
      </c>
      <c r="M1132" t="n">
        <v>7</v>
      </c>
      <c r="N1132" t="n">
        <v>92.81999999999999</v>
      </c>
      <c r="O1132" t="n">
        <v>38901.63</v>
      </c>
      <c r="P1132" t="n">
        <v>146.93</v>
      </c>
      <c r="Q1132" t="n">
        <v>446.28</v>
      </c>
      <c r="R1132" t="n">
        <v>38.52</v>
      </c>
      <c r="S1132" t="n">
        <v>28.73</v>
      </c>
      <c r="T1132" t="n">
        <v>4219.84</v>
      </c>
      <c r="U1132" t="n">
        <v>0.75</v>
      </c>
      <c r="V1132" t="n">
        <v>0.91</v>
      </c>
      <c r="W1132" t="n">
        <v>0.1</v>
      </c>
      <c r="X1132" t="n">
        <v>0.24</v>
      </c>
      <c r="Y1132" t="n">
        <v>1</v>
      </c>
      <c r="Z1132" t="n">
        <v>10</v>
      </c>
    </row>
    <row r="1133">
      <c r="A1133" t="n">
        <v>55</v>
      </c>
      <c r="B1133" t="n">
        <v>145</v>
      </c>
      <c r="C1133" t="inlineStr">
        <is>
          <t xml:space="preserve">CONCLUIDO	</t>
        </is>
      </c>
      <c r="D1133" t="n">
        <v>8.075200000000001</v>
      </c>
      <c r="E1133" t="n">
        <v>12.38</v>
      </c>
      <c r="F1133" t="n">
        <v>8.949999999999999</v>
      </c>
      <c r="G1133" t="n">
        <v>59.66</v>
      </c>
      <c r="H1133" t="n">
        <v>0.84</v>
      </c>
      <c r="I1133" t="n">
        <v>9</v>
      </c>
      <c r="J1133" t="n">
        <v>314.07</v>
      </c>
      <c r="K1133" t="n">
        <v>61.2</v>
      </c>
      <c r="L1133" t="n">
        <v>14.75</v>
      </c>
      <c r="M1133" t="n">
        <v>7</v>
      </c>
      <c r="N1133" t="n">
        <v>93.12</v>
      </c>
      <c r="O1133" t="n">
        <v>38969.71</v>
      </c>
      <c r="P1133" t="n">
        <v>146.32</v>
      </c>
      <c r="Q1133" t="n">
        <v>446.28</v>
      </c>
      <c r="R1133" t="n">
        <v>38.06</v>
      </c>
      <c r="S1133" t="n">
        <v>28.73</v>
      </c>
      <c r="T1133" t="n">
        <v>3989.62</v>
      </c>
      <c r="U1133" t="n">
        <v>0.75</v>
      </c>
      <c r="V1133" t="n">
        <v>0.91</v>
      </c>
      <c r="W1133" t="n">
        <v>0.1</v>
      </c>
      <c r="X1133" t="n">
        <v>0.23</v>
      </c>
      <c r="Y1133" t="n">
        <v>1</v>
      </c>
      <c r="Z1133" t="n">
        <v>10</v>
      </c>
    </row>
    <row r="1134">
      <c r="A1134" t="n">
        <v>56</v>
      </c>
      <c r="B1134" t="n">
        <v>145</v>
      </c>
      <c r="C1134" t="inlineStr">
        <is>
          <t xml:space="preserve">CONCLUIDO	</t>
        </is>
      </c>
      <c r="D1134" t="n">
        <v>8.131399999999999</v>
      </c>
      <c r="E1134" t="n">
        <v>12.3</v>
      </c>
      <c r="F1134" t="n">
        <v>8.92</v>
      </c>
      <c r="G1134" t="n">
        <v>66.88</v>
      </c>
      <c r="H1134" t="n">
        <v>0.85</v>
      </c>
      <c r="I1134" t="n">
        <v>8</v>
      </c>
      <c r="J1134" t="n">
        <v>314.62</v>
      </c>
      <c r="K1134" t="n">
        <v>61.2</v>
      </c>
      <c r="L1134" t="n">
        <v>15</v>
      </c>
      <c r="M1134" t="n">
        <v>6</v>
      </c>
      <c r="N1134" t="n">
        <v>93.43000000000001</v>
      </c>
      <c r="O1134" t="n">
        <v>39037.92</v>
      </c>
      <c r="P1134" t="n">
        <v>145.43</v>
      </c>
      <c r="Q1134" t="n">
        <v>446.29</v>
      </c>
      <c r="R1134" t="n">
        <v>36.98</v>
      </c>
      <c r="S1134" t="n">
        <v>28.73</v>
      </c>
      <c r="T1134" t="n">
        <v>3454.24</v>
      </c>
      <c r="U1134" t="n">
        <v>0.78</v>
      </c>
      <c r="V1134" t="n">
        <v>0.91</v>
      </c>
      <c r="W1134" t="n">
        <v>0.1</v>
      </c>
      <c r="X1134" t="n">
        <v>0.2</v>
      </c>
      <c r="Y1134" t="n">
        <v>1</v>
      </c>
      <c r="Z1134" t="n">
        <v>10</v>
      </c>
    </row>
    <row r="1135">
      <c r="A1135" t="n">
        <v>57</v>
      </c>
      <c r="B1135" t="n">
        <v>145</v>
      </c>
      <c r="C1135" t="inlineStr">
        <is>
          <t xml:space="preserve">CONCLUIDO	</t>
        </is>
      </c>
      <c r="D1135" t="n">
        <v>8.131</v>
      </c>
      <c r="E1135" t="n">
        <v>12.3</v>
      </c>
      <c r="F1135" t="n">
        <v>8.92</v>
      </c>
      <c r="G1135" t="n">
        <v>66.89</v>
      </c>
      <c r="H1135" t="n">
        <v>0.86</v>
      </c>
      <c r="I1135" t="n">
        <v>8</v>
      </c>
      <c r="J1135" t="n">
        <v>315.18</v>
      </c>
      <c r="K1135" t="n">
        <v>61.2</v>
      </c>
      <c r="L1135" t="n">
        <v>15.25</v>
      </c>
      <c r="M1135" t="n">
        <v>6</v>
      </c>
      <c r="N1135" t="n">
        <v>93.73</v>
      </c>
      <c r="O1135" t="n">
        <v>39106.27</v>
      </c>
      <c r="P1135" t="n">
        <v>145.23</v>
      </c>
      <c r="Q1135" t="n">
        <v>446.27</v>
      </c>
      <c r="R1135" t="n">
        <v>37.12</v>
      </c>
      <c r="S1135" t="n">
        <v>28.73</v>
      </c>
      <c r="T1135" t="n">
        <v>3527.42</v>
      </c>
      <c r="U1135" t="n">
        <v>0.77</v>
      </c>
      <c r="V1135" t="n">
        <v>0.91</v>
      </c>
      <c r="W1135" t="n">
        <v>0.09</v>
      </c>
      <c r="X1135" t="n">
        <v>0.2</v>
      </c>
      <c r="Y1135" t="n">
        <v>1</v>
      </c>
      <c r="Z1135" t="n">
        <v>10</v>
      </c>
    </row>
    <row r="1136">
      <c r="A1136" t="n">
        <v>58</v>
      </c>
      <c r="B1136" t="n">
        <v>145</v>
      </c>
      <c r="C1136" t="inlineStr">
        <is>
          <t xml:space="preserve">CONCLUIDO	</t>
        </is>
      </c>
      <c r="D1136" t="n">
        <v>8.1317</v>
      </c>
      <c r="E1136" t="n">
        <v>12.3</v>
      </c>
      <c r="F1136" t="n">
        <v>8.92</v>
      </c>
      <c r="G1136" t="n">
        <v>66.88</v>
      </c>
      <c r="H1136" t="n">
        <v>0.87</v>
      </c>
      <c r="I1136" t="n">
        <v>8</v>
      </c>
      <c r="J1136" t="n">
        <v>315.73</v>
      </c>
      <c r="K1136" t="n">
        <v>61.2</v>
      </c>
      <c r="L1136" t="n">
        <v>15.5</v>
      </c>
      <c r="M1136" t="n">
        <v>6</v>
      </c>
      <c r="N1136" t="n">
        <v>94.03</v>
      </c>
      <c r="O1136" t="n">
        <v>39174.75</v>
      </c>
      <c r="P1136" t="n">
        <v>145.25</v>
      </c>
      <c r="Q1136" t="n">
        <v>446.27</v>
      </c>
      <c r="R1136" t="n">
        <v>37.02</v>
      </c>
      <c r="S1136" t="n">
        <v>28.73</v>
      </c>
      <c r="T1136" t="n">
        <v>3476.69</v>
      </c>
      <c r="U1136" t="n">
        <v>0.78</v>
      </c>
      <c r="V1136" t="n">
        <v>0.91</v>
      </c>
      <c r="W1136" t="n">
        <v>0.09</v>
      </c>
      <c r="X1136" t="n">
        <v>0.2</v>
      </c>
      <c r="Y1136" t="n">
        <v>1</v>
      </c>
      <c r="Z1136" t="n">
        <v>10</v>
      </c>
    </row>
    <row r="1137">
      <c r="A1137" t="n">
        <v>59</v>
      </c>
      <c r="B1137" t="n">
        <v>145</v>
      </c>
      <c r="C1137" t="inlineStr">
        <is>
          <t xml:space="preserve">CONCLUIDO	</t>
        </is>
      </c>
      <c r="D1137" t="n">
        <v>8.1411</v>
      </c>
      <c r="E1137" t="n">
        <v>12.28</v>
      </c>
      <c r="F1137" t="n">
        <v>8.9</v>
      </c>
      <c r="G1137" t="n">
        <v>66.77</v>
      </c>
      <c r="H1137" t="n">
        <v>0.89</v>
      </c>
      <c r="I1137" t="n">
        <v>8</v>
      </c>
      <c r="J1137" t="n">
        <v>316.29</v>
      </c>
      <c r="K1137" t="n">
        <v>61.2</v>
      </c>
      <c r="L1137" t="n">
        <v>15.75</v>
      </c>
      <c r="M1137" t="n">
        <v>6</v>
      </c>
      <c r="N1137" t="n">
        <v>94.34</v>
      </c>
      <c r="O1137" t="n">
        <v>39243.37</v>
      </c>
      <c r="P1137" t="n">
        <v>144.83</v>
      </c>
      <c r="Q1137" t="n">
        <v>446.27</v>
      </c>
      <c r="R1137" t="n">
        <v>36.5</v>
      </c>
      <c r="S1137" t="n">
        <v>28.73</v>
      </c>
      <c r="T1137" t="n">
        <v>3212.51</v>
      </c>
      <c r="U1137" t="n">
        <v>0.79</v>
      </c>
      <c r="V1137" t="n">
        <v>0.91</v>
      </c>
      <c r="W1137" t="n">
        <v>0.09</v>
      </c>
      <c r="X1137" t="n">
        <v>0.18</v>
      </c>
      <c r="Y1137" t="n">
        <v>1</v>
      </c>
      <c r="Z1137" t="n">
        <v>10</v>
      </c>
    </row>
    <row r="1138">
      <c r="A1138" t="n">
        <v>60</v>
      </c>
      <c r="B1138" t="n">
        <v>145</v>
      </c>
      <c r="C1138" t="inlineStr">
        <is>
          <t xml:space="preserve">CONCLUIDO	</t>
        </is>
      </c>
      <c r="D1138" t="n">
        <v>8.1402</v>
      </c>
      <c r="E1138" t="n">
        <v>12.28</v>
      </c>
      <c r="F1138" t="n">
        <v>8.9</v>
      </c>
      <c r="G1138" t="n">
        <v>66.78</v>
      </c>
      <c r="H1138" t="n">
        <v>0.9</v>
      </c>
      <c r="I1138" t="n">
        <v>8</v>
      </c>
      <c r="J1138" t="n">
        <v>316.85</v>
      </c>
      <c r="K1138" t="n">
        <v>61.2</v>
      </c>
      <c r="L1138" t="n">
        <v>16</v>
      </c>
      <c r="M1138" t="n">
        <v>6</v>
      </c>
      <c r="N1138" t="n">
        <v>94.65000000000001</v>
      </c>
      <c r="O1138" t="n">
        <v>39312.13</v>
      </c>
      <c r="P1138" t="n">
        <v>144.63</v>
      </c>
      <c r="Q1138" t="n">
        <v>446.27</v>
      </c>
      <c r="R1138" t="n">
        <v>36.47</v>
      </c>
      <c r="S1138" t="n">
        <v>28.73</v>
      </c>
      <c r="T1138" t="n">
        <v>3198.28</v>
      </c>
      <c r="U1138" t="n">
        <v>0.79</v>
      </c>
      <c r="V1138" t="n">
        <v>0.91</v>
      </c>
      <c r="W1138" t="n">
        <v>0.1</v>
      </c>
      <c r="X1138" t="n">
        <v>0.18</v>
      </c>
      <c r="Y1138" t="n">
        <v>1</v>
      </c>
      <c r="Z1138" t="n">
        <v>10</v>
      </c>
    </row>
    <row r="1139">
      <c r="A1139" t="n">
        <v>61</v>
      </c>
      <c r="B1139" t="n">
        <v>145</v>
      </c>
      <c r="C1139" t="inlineStr">
        <is>
          <t xml:space="preserve">CONCLUIDO	</t>
        </is>
      </c>
      <c r="D1139" t="n">
        <v>8.1625</v>
      </c>
      <c r="E1139" t="n">
        <v>12.25</v>
      </c>
      <c r="F1139" t="n">
        <v>8.869999999999999</v>
      </c>
      <c r="G1139" t="n">
        <v>66.53</v>
      </c>
      <c r="H1139" t="n">
        <v>0.91</v>
      </c>
      <c r="I1139" t="n">
        <v>8</v>
      </c>
      <c r="J1139" t="n">
        <v>317.41</v>
      </c>
      <c r="K1139" t="n">
        <v>61.2</v>
      </c>
      <c r="L1139" t="n">
        <v>16.25</v>
      </c>
      <c r="M1139" t="n">
        <v>6</v>
      </c>
      <c r="N1139" t="n">
        <v>94.95999999999999</v>
      </c>
      <c r="O1139" t="n">
        <v>39381.03</v>
      </c>
      <c r="P1139" t="n">
        <v>143.42</v>
      </c>
      <c r="Q1139" t="n">
        <v>446.27</v>
      </c>
      <c r="R1139" t="n">
        <v>35.41</v>
      </c>
      <c r="S1139" t="n">
        <v>28.73</v>
      </c>
      <c r="T1139" t="n">
        <v>2669.71</v>
      </c>
      <c r="U1139" t="n">
        <v>0.8100000000000001</v>
      </c>
      <c r="V1139" t="n">
        <v>0.92</v>
      </c>
      <c r="W1139" t="n">
        <v>0.09</v>
      </c>
      <c r="X1139" t="n">
        <v>0.15</v>
      </c>
      <c r="Y1139" t="n">
        <v>1</v>
      </c>
      <c r="Z1139" t="n">
        <v>10</v>
      </c>
    </row>
    <row r="1140">
      <c r="A1140" t="n">
        <v>62</v>
      </c>
      <c r="B1140" t="n">
        <v>145</v>
      </c>
      <c r="C1140" t="inlineStr">
        <is>
          <t xml:space="preserve">CONCLUIDO	</t>
        </is>
      </c>
      <c r="D1140" t="n">
        <v>8.143000000000001</v>
      </c>
      <c r="E1140" t="n">
        <v>12.28</v>
      </c>
      <c r="F1140" t="n">
        <v>8.9</v>
      </c>
      <c r="G1140" t="n">
        <v>66.75</v>
      </c>
      <c r="H1140" t="n">
        <v>0.92</v>
      </c>
      <c r="I1140" t="n">
        <v>8</v>
      </c>
      <c r="J1140" t="n">
        <v>317.97</v>
      </c>
      <c r="K1140" t="n">
        <v>61.2</v>
      </c>
      <c r="L1140" t="n">
        <v>16.5</v>
      </c>
      <c r="M1140" t="n">
        <v>6</v>
      </c>
      <c r="N1140" t="n">
        <v>95.27</v>
      </c>
      <c r="O1140" t="n">
        <v>39450.07</v>
      </c>
      <c r="P1140" t="n">
        <v>143.6</v>
      </c>
      <c r="Q1140" t="n">
        <v>446.27</v>
      </c>
      <c r="R1140" t="n">
        <v>36.54</v>
      </c>
      <c r="S1140" t="n">
        <v>28.73</v>
      </c>
      <c r="T1140" t="n">
        <v>3236.12</v>
      </c>
      <c r="U1140" t="n">
        <v>0.79</v>
      </c>
      <c r="V1140" t="n">
        <v>0.92</v>
      </c>
      <c r="W1140" t="n">
        <v>0.09</v>
      </c>
      <c r="X1140" t="n">
        <v>0.18</v>
      </c>
      <c r="Y1140" t="n">
        <v>1</v>
      </c>
      <c r="Z1140" t="n">
        <v>10</v>
      </c>
    </row>
    <row r="1141">
      <c r="A1141" t="n">
        <v>63</v>
      </c>
      <c r="B1141" t="n">
        <v>145</v>
      </c>
      <c r="C1141" t="inlineStr">
        <is>
          <t xml:space="preserve">CONCLUIDO	</t>
        </is>
      </c>
      <c r="D1141" t="n">
        <v>8.1129</v>
      </c>
      <c r="E1141" t="n">
        <v>12.33</v>
      </c>
      <c r="F1141" t="n">
        <v>8.949999999999999</v>
      </c>
      <c r="G1141" t="n">
        <v>67.09</v>
      </c>
      <c r="H1141" t="n">
        <v>0.9399999999999999</v>
      </c>
      <c r="I1141" t="n">
        <v>8</v>
      </c>
      <c r="J1141" t="n">
        <v>318.53</v>
      </c>
      <c r="K1141" t="n">
        <v>61.2</v>
      </c>
      <c r="L1141" t="n">
        <v>16.75</v>
      </c>
      <c r="M1141" t="n">
        <v>6</v>
      </c>
      <c r="N1141" t="n">
        <v>95.58</v>
      </c>
      <c r="O1141" t="n">
        <v>39519.26</v>
      </c>
      <c r="P1141" t="n">
        <v>144.15</v>
      </c>
      <c r="Q1141" t="n">
        <v>446.27</v>
      </c>
      <c r="R1141" t="n">
        <v>38.14</v>
      </c>
      <c r="S1141" t="n">
        <v>28.73</v>
      </c>
      <c r="T1141" t="n">
        <v>4034.68</v>
      </c>
      <c r="U1141" t="n">
        <v>0.75</v>
      </c>
      <c r="V1141" t="n">
        <v>0.91</v>
      </c>
      <c r="W1141" t="n">
        <v>0.09</v>
      </c>
      <c r="X1141" t="n">
        <v>0.23</v>
      </c>
      <c r="Y1141" t="n">
        <v>1</v>
      </c>
      <c r="Z1141" t="n">
        <v>10</v>
      </c>
    </row>
    <row r="1142">
      <c r="A1142" t="n">
        <v>64</v>
      </c>
      <c r="B1142" t="n">
        <v>145</v>
      </c>
      <c r="C1142" t="inlineStr">
        <is>
          <t xml:space="preserve">CONCLUIDO	</t>
        </is>
      </c>
      <c r="D1142" t="n">
        <v>8.122400000000001</v>
      </c>
      <c r="E1142" t="n">
        <v>12.31</v>
      </c>
      <c r="F1142" t="n">
        <v>8.93</v>
      </c>
      <c r="G1142" t="n">
        <v>66.98999999999999</v>
      </c>
      <c r="H1142" t="n">
        <v>0.95</v>
      </c>
      <c r="I1142" t="n">
        <v>8</v>
      </c>
      <c r="J1142" t="n">
        <v>319.09</v>
      </c>
      <c r="K1142" t="n">
        <v>61.2</v>
      </c>
      <c r="L1142" t="n">
        <v>17</v>
      </c>
      <c r="M1142" t="n">
        <v>6</v>
      </c>
      <c r="N1142" t="n">
        <v>95.89</v>
      </c>
      <c r="O1142" t="n">
        <v>39588.58</v>
      </c>
      <c r="P1142" t="n">
        <v>143.45</v>
      </c>
      <c r="Q1142" t="n">
        <v>446.28</v>
      </c>
      <c r="R1142" t="n">
        <v>37.51</v>
      </c>
      <c r="S1142" t="n">
        <v>28.73</v>
      </c>
      <c r="T1142" t="n">
        <v>3718.04</v>
      </c>
      <c r="U1142" t="n">
        <v>0.77</v>
      </c>
      <c r="V1142" t="n">
        <v>0.91</v>
      </c>
      <c r="W1142" t="n">
        <v>0.09</v>
      </c>
      <c r="X1142" t="n">
        <v>0.21</v>
      </c>
      <c r="Y1142" t="n">
        <v>1</v>
      </c>
      <c r="Z1142" t="n">
        <v>10</v>
      </c>
    </row>
    <row r="1143">
      <c r="A1143" t="n">
        <v>65</v>
      </c>
      <c r="B1143" t="n">
        <v>145</v>
      </c>
      <c r="C1143" t="inlineStr">
        <is>
          <t xml:space="preserve">CONCLUIDO	</t>
        </is>
      </c>
      <c r="D1143" t="n">
        <v>8.1898</v>
      </c>
      <c r="E1143" t="n">
        <v>12.21</v>
      </c>
      <c r="F1143" t="n">
        <v>8.880000000000001</v>
      </c>
      <c r="G1143" t="n">
        <v>76.15000000000001</v>
      </c>
      <c r="H1143" t="n">
        <v>0.96</v>
      </c>
      <c r="I1143" t="n">
        <v>7</v>
      </c>
      <c r="J1143" t="n">
        <v>319.65</v>
      </c>
      <c r="K1143" t="n">
        <v>61.2</v>
      </c>
      <c r="L1143" t="n">
        <v>17.25</v>
      </c>
      <c r="M1143" t="n">
        <v>5</v>
      </c>
      <c r="N1143" t="n">
        <v>96.2</v>
      </c>
      <c r="O1143" t="n">
        <v>39658.05</v>
      </c>
      <c r="P1143" t="n">
        <v>142.81</v>
      </c>
      <c r="Q1143" t="n">
        <v>446.27</v>
      </c>
      <c r="R1143" t="n">
        <v>35.93</v>
      </c>
      <c r="S1143" t="n">
        <v>28.73</v>
      </c>
      <c r="T1143" t="n">
        <v>2933.9</v>
      </c>
      <c r="U1143" t="n">
        <v>0.8</v>
      </c>
      <c r="V1143" t="n">
        <v>0.92</v>
      </c>
      <c r="W1143" t="n">
        <v>0.09</v>
      </c>
      <c r="X1143" t="n">
        <v>0.16</v>
      </c>
      <c r="Y1143" t="n">
        <v>1</v>
      </c>
      <c r="Z1143" t="n">
        <v>10</v>
      </c>
    </row>
    <row r="1144">
      <c r="A1144" t="n">
        <v>66</v>
      </c>
      <c r="B1144" t="n">
        <v>145</v>
      </c>
      <c r="C1144" t="inlineStr">
        <is>
          <t xml:space="preserve">CONCLUIDO	</t>
        </is>
      </c>
      <c r="D1144" t="n">
        <v>8.1829</v>
      </c>
      <c r="E1144" t="n">
        <v>12.22</v>
      </c>
      <c r="F1144" t="n">
        <v>8.890000000000001</v>
      </c>
      <c r="G1144" t="n">
        <v>76.23999999999999</v>
      </c>
      <c r="H1144" t="n">
        <v>0.97</v>
      </c>
      <c r="I1144" t="n">
        <v>7</v>
      </c>
      <c r="J1144" t="n">
        <v>320.22</v>
      </c>
      <c r="K1144" t="n">
        <v>61.2</v>
      </c>
      <c r="L1144" t="n">
        <v>17.5</v>
      </c>
      <c r="M1144" t="n">
        <v>5</v>
      </c>
      <c r="N1144" t="n">
        <v>96.52</v>
      </c>
      <c r="O1144" t="n">
        <v>39727.66</v>
      </c>
      <c r="P1144" t="n">
        <v>142.91</v>
      </c>
      <c r="Q1144" t="n">
        <v>446.27</v>
      </c>
      <c r="R1144" t="n">
        <v>36.33</v>
      </c>
      <c r="S1144" t="n">
        <v>28.73</v>
      </c>
      <c r="T1144" t="n">
        <v>3134.02</v>
      </c>
      <c r="U1144" t="n">
        <v>0.79</v>
      </c>
      <c r="V1144" t="n">
        <v>0.92</v>
      </c>
      <c r="W1144" t="n">
        <v>0.09</v>
      </c>
      <c r="X1144" t="n">
        <v>0.17</v>
      </c>
      <c r="Y1144" t="n">
        <v>1</v>
      </c>
      <c r="Z1144" t="n">
        <v>10</v>
      </c>
    </row>
    <row r="1145">
      <c r="A1145" t="n">
        <v>67</v>
      </c>
      <c r="B1145" t="n">
        <v>145</v>
      </c>
      <c r="C1145" t="inlineStr">
        <is>
          <t xml:space="preserve">CONCLUIDO	</t>
        </is>
      </c>
      <c r="D1145" t="n">
        <v>8.188700000000001</v>
      </c>
      <c r="E1145" t="n">
        <v>12.21</v>
      </c>
      <c r="F1145" t="n">
        <v>8.890000000000001</v>
      </c>
      <c r="G1145" t="n">
        <v>76.16</v>
      </c>
      <c r="H1145" t="n">
        <v>0.99</v>
      </c>
      <c r="I1145" t="n">
        <v>7</v>
      </c>
      <c r="J1145" t="n">
        <v>320.78</v>
      </c>
      <c r="K1145" t="n">
        <v>61.2</v>
      </c>
      <c r="L1145" t="n">
        <v>17.75</v>
      </c>
      <c r="M1145" t="n">
        <v>5</v>
      </c>
      <c r="N1145" t="n">
        <v>96.83</v>
      </c>
      <c r="O1145" t="n">
        <v>39797.41</v>
      </c>
      <c r="P1145" t="n">
        <v>142.55</v>
      </c>
      <c r="Q1145" t="n">
        <v>446.27</v>
      </c>
      <c r="R1145" t="n">
        <v>35.96</v>
      </c>
      <c r="S1145" t="n">
        <v>28.73</v>
      </c>
      <c r="T1145" t="n">
        <v>2952.11</v>
      </c>
      <c r="U1145" t="n">
        <v>0.8</v>
      </c>
      <c r="V1145" t="n">
        <v>0.92</v>
      </c>
      <c r="W1145" t="n">
        <v>0.09</v>
      </c>
      <c r="X1145" t="n">
        <v>0.17</v>
      </c>
      <c r="Y1145" t="n">
        <v>1</v>
      </c>
      <c r="Z1145" t="n">
        <v>10</v>
      </c>
    </row>
    <row r="1146">
      <c r="A1146" t="n">
        <v>68</v>
      </c>
      <c r="B1146" t="n">
        <v>145</v>
      </c>
      <c r="C1146" t="inlineStr">
        <is>
          <t xml:space="preserve">CONCLUIDO	</t>
        </is>
      </c>
      <c r="D1146" t="n">
        <v>8.1846</v>
      </c>
      <c r="E1146" t="n">
        <v>12.22</v>
      </c>
      <c r="F1146" t="n">
        <v>8.890000000000001</v>
      </c>
      <c r="G1146" t="n">
        <v>76.20999999999999</v>
      </c>
      <c r="H1146" t="n">
        <v>1</v>
      </c>
      <c r="I1146" t="n">
        <v>7</v>
      </c>
      <c r="J1146" t="n">
        <v>321.35</v>
      </c>
      <c r="K1146" t="n">
        <v>61.2</v>
      </c>
      <c r="L1146" t="n">
        <v>18</v>
      </c>
      <c r="M1146" t="n">
        <v>5</v>
      </c>
      <c r="N1146" t="n">
        <v>97.15000000000001</v>
      </c>
      <c r="O1146" t="n">
        <v>39867.32</v>
      </c>
      <c r="P1146" t="n">
        <v>142.77</v>
      </c>
      <c r="Q1146" t="n">
        <v>446.27</v>
      </c>
      <c r="R1146" t="n">
        <v>36.22</v>
      </c>
      <c r="S1146" t="n">
        <v>28.73</v>
      </c>
      <c r="T1146" t="n">
        <v>3078.86</v>
      </c>
      <c r="U1146" t="n">
        <v>0.79</v>
      </c>
      <c r="V1146" t="n">
        <v>0.92</v>
      </c>
      <c r="W1146" t="n">
        <v>0.09</v>
      </c>
      <c r="X1146" t="n">
        <v>0.17</v>
      </c>
      <c r="Y1146" t="n">
        <v>1</v>
      </c>
      <c r="Z1146" t="n">
        <v>10</v>
      </c>
    </row>
    <row r="1147">
      <c r="A1147" t="n">
        <v>69</v>
      </c>
      <c r="B1147" t="n">
        <v>145</v>
      </c>
      <c r="C1147" t="inlineStr">
        <is>
          <t xml:space="preserve">CONCLUIDO	</t>
        </is>
      </c>
      <c r="D1147" t="n">
        <v>8.18</v>
      </c>
      <c r="E1147" t="n">
        <v>12.22</v>
      </c>
      <c r="F1147" t="n">
        <v>8.9</v>
      </c>
      <c r="G1147" t="n">
        <v>76.27</v>
      </c>
      <c r="H1147" t="n">
        <v>1.01</v>
      </c>
      <c r="I1147" t="n">
        <v>7</v>
      </c>
      <c r="J1147" t="n">
        <v>321.92</v>
      </c>
      <c r="K1147" t="n">
        <v>61.2</v>
      </c>
      <c r="L1147" t="n">
        <v>18.25</v>
      </c>
      <c r="M1147" t="n">
        <v>5</v>
      </c>
      <c r="N1147" t="n">
        <v>97.47</v>
      </c>
      <c r="O1147" t="n">
        <v>39937.36</v>
      </c>
      <c r="P1147" t="n">
        <v>142.73</v>
      </c>
      <c r="Q1147" t="n">
        <v>446.28</v>
      </c>
      <c r="R1147" t="n">
        <v>36.41</v>
      </c>
      <c r="S1147" t="n">
        <v>28.73</v>
      </c>
      <c r="T1147" t="n">
        <v>3177.1</v>
      </c>
      <c r="U1147" t="n">
        <v>0.79</v>
      </c>
      <c r="V1147" t="n">
        <v>0.92</v>
      </c>
      <c r="W1147" t="n">
        <v>0.09</v>
      </c>
      <c r="X1147" t="n">
        <v>0.18</v>
      </c>
      <c r="Y1147" t="n">
        <v>1</v>
      </c>
      <c r="Z1147" t="n">
        <v>10</v>
      </c>
    </row>
    <row r="1148">
      <c r="A1148" t="n">
        <v>70</v>
      </c>
      <c r="B1148" t="n">
        <v>145</v>
      </c>
      <c r="C1148" t="inlineStr">
        <is>
          <t xml:space="preserve">CONCLUIDO	</t>
        </is>
      </c>
      <c r="D1148" t="n">
        <v>8.186999999999999</v>
      </c>
      <c r="E1148" t="n">
        <v>12.21</v>
      </c>
      <c r="F1148" t="n">
        <v>8.890000000000001</v>
      </c>
      <c r="G1148" t="n">
        <v>76.18000000000001</v>
      </c>
      <c r="H1148" t="n">
        <v>1.02</v>
      </c>
      <c r="I1148" t="n">
        <v>7</v>
      </c>
      <c r="J1148" t="n">
        <v>322.49</v>
      </c>
      <c r="K1148" t="n">
        <v>61.2</v>
      </c>
      <c r="L1148" t="n">
        <v>18.5</v>
      </c>
      <c r="M1148" t="n">
        <v>5</v>
      </c>
      <c r="N1148" t="n">
        <v>97.79000000000001</v>
      </c>
      <c r="O1148" t="n">
        <v>40007.56</v>
      </c>
      <c r="P1148" t="n">
        <v>142.37</v>
      </c>
      <c r="Q1148" t="n">
        <v>446.28</v>
      </c>
      <c r="R1148" t="n">
        <v>36.04</v>
      </c>
      <c r="S1148" t="n">
        <v>28.73</v>
      </c>
      <c r="T1148" t="n">
        <v>2992.33</v>
      </c>
      <c r="U1148" t="n">
        <v>0.8</v>
      </c>
      <c r="V1148" t="n">
        <v>0.92</v>
      </c>
      <c r="W1148" t="n">
        <v>0.09</v>
      </c>
      <c r="X1148" t="n">
        <v>0.17</v>
      </c>
      <c r="Y1148" t="n">
        <v>1</v>
      </c>
      <c r="Z1148" t="n">
        <v>10</v>
      </c>
    </row>
    <row r="1149">
      <c r="A1149" t="n">
        <v>71</v>
      </c>
      <c r="B1149" t="n">
        <v>145</v>
      </c>
      <c r="C1149" t="inlineStr">
        <is>
          <t xml:space="preserve">CONCLUIDO	</t>
        </is>
      </c>
      <c r="D1149" t="n">
        <v>8.182700000000001</v>
      </c>
      <c r="E1149" t="n">
        <v>12.22</v>
      </c>
      <c r="F1149" t="n">
        <v>8.890000000000001</v>
      </c>
      <c r="G1149" t="n">
        <v>76.23999999999999</v>
      </c>
      <c r="H1149" t="n">
        <v>1.03</v>
      </c>
      <c r="I1149" t="n">
        <v>7</v>
      </c>
      <c r="J1149" t="n">
        <v>323.06</v>
      </c>
      <c r="K1149" t="n">
        <v>61.2</v>
      </c>
      <c r="L1149" t="n">
        <v>18.75</v>
      </c>
      <c r="M1149" t="n">
        <v>5</v>
      </c>
      <c r="N1149" t="n">
        <v>98.11</v>
      </c>
      <c r="O1149" t="n">
        <v>40077.9</v>
      </c>
      <c r="P1149" t="n">
        <v>142.14</v>
      </c>
      <c r="Q1149" t="n">
        <v>446.27</v>
      </c>
      <c r="R1149" t="n">
        <v>36.31</v>
      </c>
      <c r="S1149" t="n">
        <v>28.73</v>
      </c>
      <c r="T1149" t="n">
        <v>3127.14</v>
      </c>
      <c r="U1149" t="n">
        <v>0.79</v>
      </c>
      <c r="V1149" t="n">
        <v>0.92</v>
      </c>
      <c r="W1149" t="n">
        <v>0.09</v>
      </c>
      <c r="X1149" t="n">
        <v>0.17</v>
      </c>
      <c r="Y1149" t="n">
        <v>1</v>
      </c>
      <c r="Z1149" t="n">
        <v>10</v>
      </c>
    </row>
    <row r="1150">
      <c r="A1150" t="n">
        <v>72</v>
      </c>
      <c r="B1150" t="n">
        <v>145</v>
      </c>
      <c r="C1150" t="inlineStr">
        <is>
          <t xml:space="preserve">CONCLUIDO	</t>
        </is>
      </c>
      <c r="D1150" t="n">
        <v>8.186999999999999</v>
      </c>
      <c r="E1150" t="n">
        <v>12.21</v>
      </c>
      <c r="F1150" t="n">
        <v>8.890000000000001</v>
      </c>
      <c r="G1150" t="n">
        <v>76.18000000000001</v>
      </c>
      <c r="H1150" t="n">
        <v>1.05</v>
      </c>
      <c r="I1150" t="n">
        <v>7</v>
      </c>
      <c r="J1150" t="n">
        <v>323.63</v>
      </c>
      <c r="K1150" t="n">
        <v>61.2</v>
      </c>
      <c r="L1150" t="n">
        <v>19</v>
      </c>
      <c r="M1150" t="n">
        <v>5</v>
      </c>
      <c r="N1150" t="n">
        <v>98.43000000000001</v>
      </c>
      <c r="O1150" t="n">
        <v>40148.52</v>
      </c>
      <c r="P1150" t="n">
        <v>141.52</v>
      </c>
      <c r="Q1150" t="n">
        <v>446.27</v>
      </c>
      <c r="R1150" t="n">
        <v>36.03</v>
      </c>
      <c r="S1150" t="n">
        <v>28.73</v>
      </c>
      <c r="T1150" t="n">
        <v>2987.06</v>
      </c>
      <c r="U1150" t="n">
        <v>0.8</v>
      </c>
      <c r="V1150" t="n">
        <v>0.92</v>
      </c>
      <c r="W1150" t="n">
        <v>0.09</v>
      </c>
      <c r="X1150" t="n">
        <v>0.17</v>
      </c>
      <c r="Y1150" t="n">
        <v>1</v>
      </c>
      <c r="Z1150" t="n">
        <v>10</v>
      </c>
    </row>
    <row r="1151">
      <c r="A1151" t="n">
        <v>73</v>
      </c>
      <c r="B1151" t="n">
        <v>145</v>
      </c>
      <c r="C1151" t="inlineStr">
        <is>
          <t xml:space="preserve">CONCLUIDO	</t>
        </is>
      </c>
      <c r="D1151" t="n">
        <v>8.190899999999999</v>
      </c>
      <c r="E1151" t="n">
        <v>12.21</v>
      </c>
      <c r="F1151" t="n">
        <v>8.880000000000001</v>
      </c>
      <c r="G1151" t="n">
        <v>76.13</v>
      </c>
      <c r="H1151" t="n">
        <v>1.06</v>
      </c>
      <c r="I1151" t="n">
        <v>7</v>
      </c>
      <c r="J1151" t="n">
        <v>324.2</v>
      </c>
      <c r="K1151" t="n">
        <v>61.2</v>
      </c>
      <c r="L1151" t="n">
        <v>19.25</v>
      </c>
      <c r="M1151" t="n">
        <v>5</v>
      </c>
      <c r="N1151" t="n">
        <v>98.75</v>
      </c>
      <c r="O1151" t="n">
        <v>40219.17</v>
      </c>
      <c r="P1151" t="n">
        <v>141.51</v>
      </c>
      <c r="Q1151" t="n">
        <v>446.27</v>
      </c>
      <c r="R1151" t="n">
        <v>35.85</v>
      </c>
      <c r="S1151" t="n">
        <v>28.73</v>
      </c>
      <c r="T1151" t="n">
        <v>2895.42</v>
      </c>
      <c r="U1151" t="n">
        <v>0.8</v>
      </c>
      <c r="V1151" t="n">
        <v>0.92</v>
      </c>
      <c r="W1151" t="n">
        <v>0.09</v>
      </c>
      <c r="X1151" t="n">
        <v>0.16</v>
      </c>
      <c r="Y1151" t="n">
        <v>1</v>
      </c>
      <c r="Z1151" t="n">
        <v>10</v>
      </c>
    </row>
    <row r="1152">
      <c r="A1152" t="n">
        <v>74</v>
      </c>
      <c r="B1152" t="n">
        <v>145</v>
      </c>
      <c r="C1152" t="inlineStr">
        <is>
          <t xml:space="preserve">CONCLUIDO	</t>
        </is>
      </c>
      <c r="D1152" t="n">
        <v>8.187200000000001</v>
      </c>
      <c r="E1152" t="n">
        <v>12.21</v>
      </c>
      <c r="F1152" t="n">
        <v>8.890000000000001</v>
      </c>
      <c r="G1152" t="n">
        <v>76.18000000000001</v>
      </c>
      <c r="H1152" t="n">
        <v>1.07</v>
      </c>
      <c r="I1152" t="n">
        <v>7</v>
      </c>
      <c r="J1152" t="n">
        <v>324.78</v>
      </c>
      <c r="K1152" t="n">
        <v>61.2</v>
      </c>
      <c r="L1152" t="n">
        <v>19.5</v>
      </c>
      <c r="M1152" t="n">
        <v>5</v>
      </c>
      <c r="N1152" t="n">
        <v>99.08</v>
      </c>
      <c r="O1152" t="n">
        <v>40289.97</v>
      </c>
      <c r="P1152" t="n">
        <v>140.97</v>
      </c>
      <c r="Q1152" t="n">
        <v>446.29</v>
      </c>
      <c r="R1152" t="n">
        <v>36</v>
      </c>
      <c r="S1152" t="n">
        <v>28.73</v>
      </c>
      <c r="T1152" t="n">
        <v>2971.39</v>
      </c>
      <c r="U1152" t="n">
        <v>0.8</v>
      </c>
      <c r="V1152" t="n">
        <v>0.92</v>
      </c>
      <c r="W1152" t="n">
        <v>0.09</v>
      </c>
      <c r="X1152" t="n">
        <v>0.17</v>
      </c>
      <c r="Y1152" t="n">
        <v>1</v>
      </c>
      <c r="Z1152" t="n">
        <v>10</v>
      </c>
    </row>
    <row r="1153">
      <c r="A1153" t="n">
        <v>75</v>
      </c>
      <c r="B1153" t="n">
        <v>145</v>
      </c>
      <c r="C1153" t="inlineStr">
        <is>
          <t xml:space="preserve">CONCLUIDO	</t>
        </is>
      </c>
      <c r="D1153" t="n">
        <v>8.207700000000001</v>
      </c>
      <c r="E1153" t="n">
        <v>12.18</v>
      </c>
      <c r="F1153" t="n">
        <v>8.859999999999999</v>
      </c>
      <c r="G1153" t="n">
        <v>75.92</v>
      </c>
      <c r="H1153" t="n">
        <v>1.08</v>
      </c>
      <c r="I1153" t="n">
        <v>7</v>
      </c>
      <c r="J1153" t="n">
        <v>325.35</v>
      </c>
      <c r="K1153" t="n">
        <v>61.2</v>
      </c>
      <c r="L1153" t="n">
        <v>19.75</v>
      </c>
      <c r="M1153" t="n">
        <v>5</v>
      </c>
      <c r="N1153" t="n">
        <v>99.40000000000001</v>
      </c>
      <c r="O1153" t="n">
        <v>40360.92</v>
      </c>
      <c r="P1153" t="n">
        <v>139.62</v>
      </c>
      <c r="Q1153" t="n">
        <v>446.27</v>
      </c>
      <c r="R1153" t="n">
        <v>34.95</v>
      </c>
      <c r="S1153" t="n">
        <v>28.73</v>
      </c>
      <c r="T1153" t="n">
        <v>2447.27</v>
      </c>
      <c r="U1153" t="n">
        <v>0.82</v>
      </c>
      <c r="V1153" t="n">
        <v>0.92</v>
      </c>
      <c r="W1153" t="n">
        <v>0.09</v>
      </c>
      <c r="X1153" t="n">
        <v>0.14</v>
      </c>
      <c r="Y1153" t="n">
        <v>1</v>
      </c>
      <c r="Z1153" t="n">
        <v>10</v>
      </c>
    </row>
    <row r="1154">
      <c r="A1154" t="n">
        <v>76</v>
      </c>
      <c r="B1154" t="n">
        <v>145</v>
      </c>
      <c r="C1154" t="inlineStr">
        <is>
          <t xml:space="preserve">CONCLUIDO	</t>
        </is>
      </c>
      <c r="D1154" t="n">
        <v>8.265000000000001</v>
      </c>
      <c r="E1154" t="n">
        <v>12.1</v>
      </c>
      <c r="F1154" t="n">
        <v>8.83</v>
      </c>
      <c r="G1154" t="n">
        <v>88.27</v>
      </c>
      <c r="H1154" t="n">
        <v>1.09</v>
      </c>
      <c r="I1154" t="n">
        <v>6</v>
      </c>
      <c r="J1154" t="n">
        <v>325.93</v>
      </c>
      <c r="K1154" t="n">
        <v>61.2</v>
      </c>
      <c r="L1154" t="n">
        <v>20</v>
      </c>
      <c r="M1154" t="n">
        <v>4</v>
      </c>
      <c r="N1154" t="n">
        <v>99.73</v>
      </c>
      <c r="O1154" t="n">
        <v>40432.03</v>
      </c>
      <c r="P1154" t="n">
        <v>139.18</v>
      </c>
      <c r="Q1154" t="n">
        <v>446.27</v>
      </c>
      <c r="R1154" t="n">
        <v>34.03</v>
      </c>
      <c r="S1154" t="n">
        <v>28.73</v>
      </c>
      <c r="T1154" t="n">
        <v>1990.39</v>
      </c>
      <c r="U1154" t="n">
        <v>0.84</v>
      </c>
      <c r="V1154" t="n">
        <v>0.92</v>
      </c>
      <c r="W1154" t="n">
        <v>0.09</v>
      </c>
      <c r="X1154" t="n">
        <v>0.11</v>
      </c>
      <c r="Y1154" t="n">
        <v>1</v>
      </c>
      <c r="Z1154" t="n">
        <v>10</v>
      </c>
    </row>
    <row r="1155">
      <c r="A1155" t="n">
        <v>77</v>
      </c>
      <c r="B1155" t="n">
        <v>145</v>
      </c>
      <c r="C1155" t="inlineStr">
        <is>
          <t xml:space="preserve">CONCLUIDO	</t>
        </is>
      </c>
      <c r="D1155" t="n">
        <v>8.247400000000001</v>
      </c>
      <c r="E1155" t="n">
        <v>12.12</v>
      </c>
      <c r="F1155" t="n">
        <v>8.85</v>
      </c>
      <c r="G1155" t="n">
        <v>88.53</v>
      </c>
      <c r="H1155" t="n">
        <v>1.11</v>
      </c>
      <c r="I1155" t="n">
        <v>6</v>
      </c>
      <c r="J1155" t="n">
        <v>326.51</v>
      </c>
      <c r="K1155" t="n">
        <v>61.2</v>
      </c>
      <c r="L1155" t="n">
        <v>20.25</v>
      </c>
      <c r="M1155" t="n">
        <v>4</v>
      </c>
      <c r="N1155" t="n">
        <v>100.06</v>
      </c>
      <c r="O1155" t="n">
        <v>40503.29</v>
      </c>
      <c r="P1155" t="n">
        <v>139.62</v>
      </c>
      <c r="Q1155" t="n">
        <v>446.27</v>
      </c>
      <c r="R1155" t="n">
        <v>34.97</v>
      </c>
      <c r="S1155" t="n">
        <v>28.73</v>
      </c>
      <c r="T1155" t="n">
        <v>2461.29</v>
      </c>
      <c r="U1155" t="n">
        <v>0.82</v>
      </c>
      <c r="V1155" t="n">
        <v>0.92</v>
      </c>
      <c r="W1155" t="n">
        <v>0.09</v>
      </c>
      <c r="X1155" t="n">
        <v>0.13</v>
      </c>
      <c r="Y1155" t="n">
        <v>1</v>
      </c>
      <c r="Z1155" t="n">
        <v>10</v>
      </c>
    </row>
    <row r="1156">
      <c r="A1156" t="n">
        <v>78</v>
      </c>
      <c r="B1156" t="n">
        <v>145</v>
      </c>
      <c r="C1156" t="inlineStr">
        <is>
          <t xml:space="preserve">CONCLUIDO	</t>
        </is>
      </c>
      <c r="D1156" t="n">
        <v>8.2288</v>
      </c>
      <c r="E1156" t="n">
        <v>12.15</v>
      </c>
      <c r="F1156" t="n">
        <v>8.880000000000001</v>
      </c>
      <c r="G1156" t="n">
        <v>88.8</v>
      </c>
      <c r="H1156" t="n">
        <v>1.12</v>
      </c>
      <c r="I1156" t="n">
        <v>6</v>
      </c>
      <c r="J1156" t="n">
        <v>327.08</v>
      </c>
      <c r="K1156" t="n">
        <v>61.2</v>
      </c>
      <c r="L1156" t="n">
        <v>20.5</v>
      </c>
      <c r="M1156" t="n">
        <v>4</v>
      </c>
      <c r="N1156" t="n">
        <v>100.39</v>
      </c>
      <c r="O1156" t="n">
        <v>40574.7</v>
      </c>
      <c r="P1156" t="n">
        <v>140.12</v>
      </c>
      <c r="Q1156" t="n">
        <v>446.27</v>
      </c>
      <c r="R1156" t="n">
        <v>35.94</v>
      </c>
      <c r="S1156" t="n">
        <v>28.73</v>
      </c>
      <c r="T1156" t="n">
        <v>2942.56</v>
      </c>
      <c r="U1156" t="n">
        <v>0.8</v>
      </c>
      <c r="V1156" t="n">
        <v>0.92</v>
      </c>
      <c r="W1156" t="n">
        <v>0.09</v>
      </c>
      <c r="X1156" t="n">
        <v>0.16</v>
      </c>
      <c r="Y1156" t="n">
        <v>1</v>
      </c>
      <c r="Z1156" t="n">
        <v>10</v>
      </c>
    </row>
    <row r="1157">
      <c r="A1157" t="n">
        <v>79</v>
      </c>
      <c r="B1157" t="n">
        <v>145</v>
      </c>
      <c r="C1157" t="inlineStr">
        <is>
          <t xml:space="preserve">CONCLUIDO	</t>
        </is>
      </c>
      <c r="D1157" t="n">
        <v>8.239100000000001</v>
      </c>
      <c r="E1157" t="n">
        <v>12.14</v>
      </c>
      <c r="F1157" t="n">
        <v>8.859999999999999</v>
      </c>
      <c r="G1157" t="n">
        <v>88.65000000000001</v>
      </c>
      <c r="H1157" t="n">
        <v>1.13</v>
      </c>
      <c r="I1157" t="n">
        <v>6</v>
      </c>
      <c r="J1157" t="n">
        <v>327.66</v>
      </c>
      <c r="K1157" t="n">
        <v>61.2</v>
      </c>
      <c r="L1157" t="n">
        <v>20.75</v>
      </c>
      <c r="M1157" t="n">
        <v>4</v>
      </c>
      <c r="N1157" t="n">
        <v>100.72</v>
      </c>
      <c r="O1157" t="n">
        <v>40646.27</v>
      </c>
      <c r="P1157" t="n">
        <v>140.33</v>
      </c>
      <c r="Q1157" t="n">
        <v>446.27</v>
      </c>
      <c r="R1157" t="n">
        <v>35.32</v>
      </c>
      <c r="S1157" t="n">
        <v>28.73</v>
      </c>
      <c r="T1157" t="n">
        <v>2634.19</v>
      </c>
      <c r="U1157" t="n">
        <v>0.8100000000000001</v>
      </c>
      <c r="V1157" t="n">
        <v>0.92</v>
      </c>
      <c r="W1157" t="n">
        <v>0.09</v>
      </c>
      <c r="X1157" t="n">
        <v>0.14</v>
      </c>
      <c r="Y1157" t="n">
        <v>1</v>
      </c>
      <c r="Z1157" t="n">
        <v>10</v>
      </c>
    </row>
    <row r="1158">
      <c r="A1158" t="n">
        <v>80</v>
      </c>
      <c r="B1158" t="n">
        <v>145</v>
      </c>
      <c r="C1158" t="inlineStr">
        <is>
          <t xml:space="preserve">CONCLUIDO	</t>
        </is>
      </c>
      <c r="D1158" t="n">
        <v>8.246700000000001</v>
      </c>
      <c r="E1158" t="n">
        <v>12.13</v>
      </c>
      <c r="F1158" t="n">
        <v>8.85</v>
      </c>
      <c r="G1158" t="n">
        <v>88.54000000000001</v>
      </c>
      <c r="H1158" t="n">
        <v>1.14</v>
      </c>
      <c r="I1158" t="n">
        <v>6</v>
      </c>
      <c r="J1158" t="n">
        <v>328.25</v>
      </c>
      <c r="K1158" t="n">
        <v>61.2</v>
      </c>
      <c r="L1158" t="n">
        <v>21</v>
      </c>
      <c r="M1158" t="n">
        <v>4</v>
      </c>
      <c r="N1158" t="n">
        <v>101.05</v>
      </c>
      <c r="O1158" t="n">
        <v>40718</v>
      </c>
      <c r="P1158" t="n">
        <v>140.04</v>
      </c>
      <c r="Q1158" t="n">
        <v>446.27</v>
      </c>
      <c r="R1158" t="n">
        <v>34.93</v>
      </c>
      <c r="S1158" t="n">
        <v>28.73</v>
      </c>
      <c r="T1158" t="n">
        <v>2437.86</v>
      </c>
      <c r="U1158" t="n">
        <v>0.82</v>
      </c>
      <c r="V1158" t="n">
        <v>0.92</v>
      </c>
      <c r="W1158" t="n">
        <v>0.09</v>
      </c>
      <c r="X1158" t="n">
        <v>0.13</v>
      </c>
      <c r="Y1158" t="n">
        <v>1</v>
      </c>
      <c r="Z1158" t="n">
        <v>10</v>
      </c>
    </row>
    <row r="1159">
      <c r="A1159" t="n">
        <v>81</v>
      </c>
      <c r="B1159" t="n">
        <v>145</v>
      </c>
      <c r="C1159" t="inlineStr">
        <is>
          <t xml:space="preserve">CONCLUIDO	</t>
        </is>
      </c>
      <c r="D1159" t="n">
        <v>8.238200000000001</v>
      </c>
      <c r="E1159" t="n">
        <v>12.14</v>
      </c>
      <c r="F1159" t="n">
        <v>8.869999999999999</v>
      </c>
      <c r="G1159" t="n">
        <v>88.66</v>
      </c>
      <c r="H1159" t="n">
        <v>1.15</v>
      </c>
      <c r="I1159" t="n">
        <v>6</v>
      </c>
      <c r="J1159" t="n">
        <v>328.83</v>
      </c>
      <c r="K1159" t="n">
        <v>61.2</v>
      </c>
      <c r="L1159" t="n">
        <v>21.25</v>
      </c>
      <c r="M1159" t="n">
        <v>4</v>
      </c>
      <c r="N1159" t="n">
        <v>101.38</v>
      </c>
      <c r="O1159" t="n">
        <v>40789.89</v>
      </c>
      <c r="P1159" t="n">
        <v>140.08</v>
      </c>
      <c r="Q1159" t="n">
        <v>446.29</v>
      </c>
      <c r="R1159" t="n">
        <v>35.38</v>
      </c>
      <c r="S1159" t="n">
        <v>28.73</v>
      </c>
      <c r="T1159" t="n">
        <v>2666.18</v>
      </c>
      <c r="U1159" t="n">
        <v>0.8100000000000001</v>
      </c>
      <c r="V1159" t="n">
        <v>0.92</v>
      </c>
      <c r="W1159" t="n">
        <v>0.09</v>
      </c>
      <c r="X1159" t="n">
        <v>0.15</v>
      </c>
      <c r="Y1159" t="n">
        <v>1</v>
      </c>
      <c r="Z1159" t="n">
        <v>10</v>
      </c>
    </row>
    <row r="1160">
      <c r="A1160" t="n">
        <v>82</v>
      </c>
      <c r="B1160" t="n">
        <v>145</v>
      </c>
      <c r="C1160" t="inlineStr">
        <is>
          <t xml:space="preserve">CONCLUIDO	</t>
        </is>
      </c>
      <c r="D1160" t="n">
        <v>8.2395</v>
      </c>
      <c r="E1160" t="n">
        <v>12.14</v>
      </c>
      <c r="F1160" t="n">
        <v>8.859999999999999</v>
      </c>
      <c r="G1160" t="n">
        <v>88.64</v>
      </c>
      <c r="H1160" t="n">
        <v>1.16</v>
      </c>
      <c r="I1160" t="n">
        <v>6</v>
      </c>
      <c r="J1160" t="n">
        <v>329.41</v>
      </c>
      <c r="K1160" t="n">
        <v>61.2</v>
      </c>
      <c r="L1160" t="n">
        <v>21.5</v>
      </c>
      <c r="M1160" t="n">
        <v>4</v>
      </c>
      <c r="N1160" t="n">
        <v>101.71</v>
      </c>
      <c r="O1160" t="n">
        <v>40861.93</v>
      </c>
      <c r="P1160" t="n">
        <v>140.24</v>
      </c>
      <c r="Q1160" t="n">
        <v>446.27</v>
      </c>
      <c r="R1160" t="n">
        <v>35.32</v>
      </c>
      <c r="S1160" t="n">
        <v>28.73</v>
      </c>
      <c r="T1160" t="n">
        <v>2635.43</v>
      </c>
      <c r="U1160" t="n">
        <v>0.8100000000000001</v>
      </c>
      <c r="V1160" t="n">
        <v>0.92</v>
      </c>
      <c r="W1160" t="n">
        <v>0.09</v>
      </c>
      <c r="X1160" t="n">
        <v>0.14</v>
      </c>
      <c r="Y1160" t="n">
        <v>1</v>
      </c>
      <c r="Z1160" t="n">
        <v>10</v>
      </c>
    </row>
    <row r="1161">
      <c r="A1161" t="n">
        <v>83</v>
      </c>
      <c r="B1161" t="n">
        <v>145</v>
      </c>
      <c r="C1161" t="inlineStr">
        <is>
          <t xml:space="preserve">CONCLUIDO	</t>
        </is>
      </c>
      <c r="D1161" t="n">
        <v>8.2393</v>
      </c>
      <c r="E1161" t="n">
        <v>12.14</v>
      </c>
      <c r="F1161" t="n">
        <v>8.859999999999999</v>
      </c>
      <c r="G1161" t="n">
        <v>88.64</v>
      </c>
      <c r="H1161" t="n">
        <v>1.17</v>
      </c>
      <c r="I1161" t="n">
        <v>6</v>
      </c>
      <c r="J1161" t="n">
        <v>330</v>
      </c>
      <c r="K1161" t="n">
        <v>61.2</v>
      </c>
      <c r="L1161" t="n">
        <v>21.75</v>
      </c>
      <c r="M1161" t="n">
        <v>4</v>
      </c>
      <c r="N1161" t="n">
        <v>102.05</v>
      </c>
      <c r="O1161" t="n">
        <v>40934.14</v>
      </c>
      <c r="P1161" t="n">
        <v>140.3</v>
      </c>
      <c r="Q1161" t="n">
        <v>446.34</v>
      </c>
      <c r="R1161" t="n">
        <v>35.34</v>
      </c>
      <c r="S1161" t="n">
        <v>28.73</v>
      </c>
      <c r="T1161" t="n">
        <v>2644.92</v>
      </c>
      <c r="U1161" t="n">
        <v>0.8100000000000001</v>
      </c>
      <c r="V1161" t="n">
        <v>0.92</v>
      </c>
      <c r="W1161" t="n">
        <v>0.09</v>
      </c>
      <c r="X1161" t="n">
        <v>0.14</v>
      </c>
      <c r="Y1161" t="n">
        <v>1</v>
      </c>
      <c r="Z1161" t="n">
        <v>10</v>
      </c>
    </row>
    <row r="1162">
      <c r="A1162" t="n">
        <v>84</v>
      </c>
      <c r="B1162" t="n">
        <v>145</v>
      </c>
      <c r="C1162" t="inlineStr">
        <is>
          <t xml:space="preserve">CONCLUIDO	</t>
        </is>
      </c>
      <c r="D1162" t="n">
        <v>8.242100000000001</v>
      </c>
      <c r="E1162" t="n">
        <v>12.13</v>
      </c>
      <c r="F1162" t="n">
        <v>8.859999999999999</v>
      </c>
      <c r="G1162" t="n">
        <v>88.59999999999999</v>
      </c>
      <c r="H1162" t="n">
        <v>1.19</v>
      </c>
      <c r="I1162" t="n">
        <v>6</v>
      </c>
      <c r="J1162" t="n">
        <v>330.59</v>
      </c>
      <c r="K1162" t="n">
        <v>61.2</v>
      </c>
      <c r="L1162" t="n">
        <v>22</v>
      </c>
      <c r="M1162" t="n">
        <v>4</v>
      </c>
      <c r="N1162" t="n">
        <v>102.39</v>
      </c>
      <c r="O1162" t="n">
        <v>41006.51</v>
      </c>
      <c r="P1162" t="n">
        <v>140.47</v>
      </c>
      <c r="Q1162" t="n">
        <v>446.27</v>
      </c>
      <c r="R1162" t="n">
        <v>35.15</v>
      </c>
      <c r="S1162" t="n">
        <v>28.73</v>
      </c>
      <c r="T1162" t="n">
        <v>2551.26</v>
      </c>
      <c r="U1162" t="n">
        <v>0.82</v>
      </c>
      <c r="V1162" t="n">
        <v>0.92</v>
      </c>
      <c r="W1162" t="n">
        <v>0.09</v>
      </c>
      <c r="X1162" t="n">
        <v>0.14</v>
      </c>
      <c r="Y1162" t="n">
        <v>1</v>
      </c>
      <c r="Z1162" t="n">
        <v>10</v>
      </c>
    </row>
    <row r="1163">
      <c r="A1163" t="n">
        <v>85</v>
      </c>
      <c r="B1163" t="n">
        <v>145</v>
      </c>
      <c r="C1163" t="inlineStr">
        <is>
          <t xml:space="preserve">CONCLUIDO	</t>
        </is>
      </c>
      <c r="D1163" t="n">
        <v>8.238200000000001</v>
      </c>
      <c r="E1163" t="n">
        <v>12.14</v>
      </c>
      <c r="F1163" t="n">
        <v>8.869999999999999</v>
      </c>
      <c r="G1163" t="n">
        <v>88.66</v>
      </c>
      <c r="H1163" t="n">
        <v>1.2</v>
      </c>
      <c r="I1163" t="n">
        <v>6</v>
      </c>
      <c r="J1163" t="n">
        <v>331.17</v>
      </c>
      <c r="K1163" t="n">
        <v>61.2</v>
      </c>
      <c r="L1163" t="n">
        <v>22.25</v>
      </c>
      <c r="M1163" t="n">
        <v>4</v>
      </c>
      <c r="N1163" t="n">
        <v>102.72</v>
      </c>
      <c r="O1163" t="n">
        <v>41079.04</v>
      </c>
      <c r="P1163" t="n">
        <v>140.34</v>
      </c>
      <c r="Q1163" t="n">
        <v>446.27</v>
      </c>
      <c r="R1163" t="n">
        <v>35.35</v>
      </c>
      <c r="S1163" t="n">
        <v>28.73</v>
      </c>
      <c r="T1163" t="n">
        <v>2649.95</v>
      </c>
      <c r="U1163" t="n">
        <v>0.8100000000000001</v>
      </c>
      <c r="V1163" t="n">
        <v>0.92</v>
      </c>
      <c r="W1163" t="n">
        <v>0.09</v>
      </c>
      <c r="X1163" t="n">
        <v>0.15</v>
      </c>
      <c r="Y1163" t="n">
        <v>1</v>
      </c>
      <c r="Z1163" t="n">
        <v>10</v>
      </c>
    </row>
    <row r="1164">
      <c r="A1164" t="n">
        <v>86</v>
      </c>
      <c r="B1164" t="n">
        <v>145</v>
      </c>
      <c r="C1164" t="inlineStr">
        <is>
          <t xml:space="preserve">CONCLUIDO	</t>
        </is>
      </c>
      <c r="D1164" t="n">
        <v>8.244999999999999</v>
      </c>
      <c r="E1164" t="n">
        <v>12.13</v>
      </c>
      <c r="F1164" t="n">
        <v>8.859999999999999</v>
      </c>
      <c r="G1164" t="n">
        <v>88.56</v>
      </c>
      <c r="H1164" t="n">
        <v>1.21</v>
      </c>
      <c r="I1164" t="n">
        <v>6</v>
      </c>
      <c r="J1164" t="n">
        <v>331.76</v>
      </c>
      <c r="K1164" t="n">
        <v>61.2</v>
      </c>
      <c r="L1164" t="n">
        <v>22.5</v>
      </c>
      <c r="M1164" t="n">
        <v>4</v>
      </c>
      <c r="N1164" t="n">
        <v>103.06</v>
      </c>
      <c r="O1164" t="n">
        <v>41151.74</v>
      </c>
      <c r="P1164" t="n">
        <v>139.67</v>
      </c>
      <c r="Q1164" t="n">
        <v>446.27</v>
      </c>
      <c r="R1164" t="n">
        <v>35.01</v>
      </c>
      <c r="S1164" t="n">
        <v>28.73</v>
      </c>
      <c r="T1164" t="n">
        <v>2481.44</v>
      </c>
      <c r="U1164" t="n">
        <v>0.82</v>
      </c>
      <c r="V1164" t="n">
        <v>0.92</v>
      </c>
      <c r="W1164" t="n">
        <v>0.09</v>
      </c>
      <c r="X1164" t="n">
        <v>0.14</v>
      </c>
      <c r="Y1164" t="n">
        <v>1</v>
      </c>
      <c r="Z1164" t="n">
        <v>10</v>
      </c>
    </row>
    <row r="1165">
      <c r="A1165" t="n">
        <v>87</v>
      </c>
      <c r="B1165" t="n">
        <v>145</v>
      </c>
      <c r="C1165" t="inlineStr">
        <is>
          <t xml:space="preserve">CONCLUIDO	</t>
        </is>
      </c>
      <c r="D1165" t="n">
        <v>8.244</v>
      </c>
      <c r="E1165" t="n">
        <v>12.13</v>
      </c>
      <c r="F1165" t="n">
        <v>8.859999999999999</v>
      </c>
      <c r="G1165" t="n">
        <v>88.58</v>
      </c>
      <c r="H1165" t="n">
        <v>1.22</v>
      </c>
      <c r="I1165" t="n">
        <v>6</v>
      </c>
      <c r="J1165" t="n">
        <v>332.35</v>
      </c>
      <c r="K1165" t="n">
        <v>61.2</v>
      </c>
      <c r="L1165" t="n">
        <v>22.75</v>
      </c>
      <c r="M1165" t="n">
        <v>4</v>
      </c>
      <c r="N1165" t="n">
        <v>103.41</v>
      </c>
      <c r="O1165" t="n">
        <v>41224.6</v>
      </c>
      <c r="P1165" t="n">
        <v>139.12</v>
      </c>
      <c r="Q1165" t="n">
        <v>446.27</v>
      </c>
      <c r="R1165" t="n">
        <v>35.07</v>
      </c>
      <c r="S1165" t="n">
        <v>28.73</v>
      </c>
      <c r="T1165" t="n">
        <v>2508.32</v>
      </c>
      <c r="U1165" t="n">
        <v>0.82</v>
      </c>
      <c r="V1165" t="n">
        <v>0.92</v>
      </c>
      <c r="W1165" t="n">
        <v>0.09</v>
      </c>
      <c r="X1165" t="n">
        <v>0.14</v>
      </c>
      <c r="Y1165" t="n">
        <v>1</v>
      </c>
      <c r="Z1165" t="n">
        <v>10</v>
      </c>
    </row>
    <row r="1166">
      <c r="A1166" t="n">
        <v>88</v>
      </c>
      <c r="B1166" t="n">
        <v>145</v>
      </c>
      <c r="C1166" t="inlineStr">
        <is>
          <t xml:space="preserve">CONCLUIDO	</t>
        </is>
      </c>
      <c r="D1166" t="n">
        <v>8.2537</v>
      </c>
      <c r="E1166" t="n">
        <v>12.12</v>
      </c>
      <c r="F1166" t="n">
        <v>8.84</v>
      </c>
      <c r="G1166" t="n">
        <v>88.43000000000001</v>
      </c>
      <c r="H1166" t="n">
        <v>1.23</v>
      </c>
      <c r="I1166" t="n">
        <v>6</v>
      </c>
      <c r="J1166" t="n">
        <v>332.95</v>
      </c>
      <c r="K1166" t="n">
        <v>61.2</v>
      </c>
      <c r="L1166" t="n">
        <v>23</v>
      </c>
      <c r="M1166" t="n">
        <v>4</v>
      </c>
      <c r="N1166" t="n">
        <v>103.75</v>
      </c>
      <c r="O1166" t="n">
        <v>41297.62</v>
      </c>
      <c r="P1166" t="n">
        <v>138.06</v>
      </c>
      <c r="Q1166" t="n">
        <v>446.28</v>
      </c>
      <c r="R1166" t="n">
        <v>34.49</v>
      </c>
      <c r="S1166" t="n">
        <v>28.73</v>
      </c>
      <c r="T1166" t="n">
        <v>2219.77</v>
      </c>
      <c r="U1166" t="n">
        <v>0.83</v>
      </c>
      <c r="V1166" t="n">
        <v>0.92</v>
      </c>
      <c r="W1166" t="n">
        <v>0.09</v>
      </c>
      <c r="X1166" t="n">
        <v>0.12</v>
      </c>
      <c r="Y1166" t="n">
        <v>1</v>
      </c>
      <c r="Z1166" t="n">
        <v>10</v>
      </c>
    </row>
    <row r="1167">
      <c r="A1167" t="n">
        <v>89</v>
      </c>
      <c r="B1167" t="n">
        <v>145</v>
      </c>
      <c r="C1167" t="inlineStr">
        <is>
          <t xml:space="preserve">CONCLUIDO	</t>
        </is>
      </c>
      <c r="D1167" t="n">
        <v>8.260999999999999</v>
      </c>
      <c r="E1167" t="n">
        <v>12.1</v>
      </c>
      <c r="F1167" t="n">
        <v>8.83</v>
      </c>
      <c r="G1167" t="n">
        <v>88.33</v>
      </c>
      <c r="H1167" t="n">
        <v>1.24</v>
      </c>
      <c r="I1167" t="n">
        <v>6</v>
      </c>
      <c r="J1167" t="n">
        <v>333.54</v>
      </c>
      <c r="K1167" t="n">
        <v>61.2</v>
      </c>
      <c r="L1167" t="n">
        <v>23.25</v>
      </c>
      <c r="M1167" t="n">
        <v>4</v>
      </c>
      <c r="N1167" t="n">
        <v>104.09</v>
      </c>
      <c r="O1167" t="n">
        <v>41370.82</v>
      </c>
      <c r="P1167" t="n">
        <v>137.11</v>
      </c>
      <c r="Q1167" t="n">
        <v>446.27</v>
      </c>
      <c r="R1167" t="n">
        <v>34.23</v>
      </c>
      <c r="S1167" t="n">
        <v>28.73</v>
      </c>
      <c r="T1167" t="n">
        <v>2091.38</v>
      </c>
      <c r="U1167" t="n">
        <v>0.84</v>
      </c>
      <c r="V1167" t="n">
        <v>0.92</v>
      </c>
      <c r="W1167" t="n">
        <v>0.09</v>
      </c>
      <c r="X1167" t="n">
        <v>0.11</v>
      </c>
      <c r="Y1167" t="n">
        <v>1</v>
      </c>
      <c r="Z1167" t="n">
        <v>10</v>
      </c>
    </row>
    <row r="1168">
      <c r="A1168" t="n">
        <v>90</v>
      </c>
      <c r="B1168" t="n">
        <v>145</v>
      </c>
      <c r="C1168" t="inlineStr">
        <is>
          <t xml:space="preserve">CONCLUIDO	</t>
        </is>
      </c>
      <c r="D1168" t="n">
        <v>8.248200000000001</v>
      </c>
      <c r="E1168" t="n">
        <v>12.12</v>
      </c>
      <c r="F1168" t="n">
        <v>8.85</v>
      </c>
      <c r="G1168" t="n">
        <v>88.51000000000001</v>
      </c>
      <c r="H1168" t="n">
        <v>1.25</v>
      </c>
      <c r="I1168" t="n">
        <v>6</v>
      </c>
      <c r="J1168" t="n">
        <v>334.14</v>
      </c>
      <c r="K1168" t="n">
        <v>61.2</v>
      </c>
      <c r="L1168" t="n">
        <v>23.5</v>
      </c>
      <c r="M1168" t="n">
        <v>4</v>
      </c>
      <c r="N1168" t="n">
        <v>104.44</v>
      </c>
      <c r="O1168" t="n">
        <v>41444.3</v>
      </c>
      <c r="P1168" t="n">
        <v>136.6</v>
      </c>
      <c r="Q1168" t="n">
        <v>446.27</v>
      </c>
      <c r="R1168" t="n">
        <v>34.93</v>
      </c>
      <c r="S1168" t="n">
        <v>28.73</v>
      </c>
      <c r="T1168" t="n">
        <v>2442.16</v>
      </c>
      <c r="U1168" t="n">
        <v>0.82</v>
      </c>
      <c r="V1168" t="n">
        <v>0.92</v>
      </c>
      <c r="W1168" t="n">
        <v>0.09</v>
      </c>
      <c r="X1168" t="n">
        <v>0.13</v>
      </c>
      <c r="Y1168" t="n">
        <v>1</v>
      </c>
      <c r="Z1168" t="n">
        <v>10</v>
      </c>
    </row>
    <row r="1169">
      <c r="A1169" t="n">
        <v>91</v>
      </c>
      <c r="B1169" t="n">
        <v>145</v>
      </c>
      <c r="C1169" t="inlineStr">
        <is>
          <t xml:space="preserve">CONCLUIDO	</t>
        </is>
      </c>
      <c r="D1169" t="n">
        <v>8.231400000000001</v>
      </c>
      <c r="E1169" t="n">
        <v>12.15</v>
      </c>
      <c r="F1169" t="n">
        <v>8.880000000000001</v>
      </c>
      <c r="G1169" t="n">
        <v>88.76000000000001</v>
      </c>
      <c r="H1169" t="n">
        <v>1.26</v>
      </c>
      <c r="I1169" t="n">
        <v>6</v>
      </c>
      <c r="J1169" t="n">
        <v>334.73</v>
      </c>
      <c r="K1169" t="n">
        <v>61.2</v>
      </c>
      <c r="L1169" t="n">
        <v>23.75</v>
      </c>
      <c r="M1169" t="n">
        <v>4</v>
      </c>
      <c r="N1169" t="n">
        <v>104.78</v>
      </c>
      <c r="O1169" t="n">
        <v>41517.84</v>
      </c>
      <c r="P1169" t="n">
        <v>136.42</v>
      </c>
      <c r="Q1169" t="n">
        <v>446.29</v>
      </c>
      <c r="R1169" t="n">
        <v>35.79</v>
      </c>
      <c r="S1169" t="n">
        <v>28.73</v>
      </c>
      <c r="T1169" t="n">
        <v>2867.83</v>
      </c>
      <c r="U1169" t="n">
        <v>0.8</v>
      </c>
      <c r="V1169" t="n">
        <v>0.92</v>
      </c>
      <c r="W1169" t="n">
        <v>0.09</v>
      </c>
      <c r="X1169" t="n">
        <v>0.16</v>
      </c>
      <c r="Y1169" t="n">
        <v>1</v>
      </c>
      <c r="Z1169" t="n">
        <v>10</v>
      </c>
    </row>
    <row r="1170">
      <c r="A1170" t="n">
        <v>92</v>
      </c>
      <c r="B1170" t="n">
        <v>145</v>
      </c>
      <c r="C1170" t="inlineStr">
        <is>
          <t xml:space="preserve">CONCLUIDO	</t>
        </is>
      </c>
      <c r="D1170" t="n">
        <v>8.231</v>
      </c>
      <c r="E1170" t="n">
        <v>12.15</v>
      </c>
      <c r="F1170" t="n">
        <v>8.880000000000001</v>
      </c>
      <c r="G1170" t="n">
        <v>88.77</v>
      </c>
      <c r="H1170" t="n">
        <v>1.28</v>
      </c>
      <c r="I1170" t="n">
        <v>6</v>
      </c>
      <c r="J1170" t="n">
        <v>335.33</v>
      </c>
      <c r="K1170" t="n">
        <v>61.2</v>
      </c>
      <c r="L1170" t="n">
        <v>24</v>
      </c>
      <c r="M1170" t="n">
        <v>4</v>
      </c>
      <c r="N1170" t="n">
        <v>105.13</v>
      </c>
      <c r="O1170" t="n">
        <v>41591.55</v>
      </c>
      <c r="P1170" t="n">
        <v>135.55</v>
      </c>
      <c r="Q1170" t="n">
        <v>446.27</v>
      </c>
      <c r="R1170" t="n">
        <v>35.78</v>
      </c>
      <c r="S1170" t="n">
        <v>28.73</v>
      </c>
      <c r="T1170" t="n">
        <v>2865.72</v>
      </c>
      <c r="U1170" t="n">
        <v>0.8</v>
      </c>
      <c r="V1170" t="n">
        <v>0.92</v>
      </c>
      <c r="W1170" t="n">
        <v>0.09</v>
      </c>
      <c r="X1170" t="n">
        <v>0.16</v>
      </c>
      <c r="Y1170" t="n">
        <v>1</v>
      </c>
      <c r="Z1170" t="n">
        <v>10</v>
      </c>
    </row>
    <row r="1171">
      <c r="A1171" t="n">
        <v>93</v>
      </c>
      <c r="B1171" t="n">
        <v>145</v>
      </c>
      <c r="C1171" t="inlineStr">
        <is>
          <t xml:space="preserve">CONCLUIDO	</t>
        </is>
      </c>
      <c r="D1171" t="n">
        <v>8.3003</v>
      </c>
      <c r="E1171" t="n">
        <v>12.05</v>
      </c>
      <c r="F1171" t="n">
        <v>8.83</v>
      </c>
      <c r="G1171" t="n">
        <v>105.95</v>
      </c>
      <c r="H1171" t="n">
        <v>1.29</v>
      </c>
      <c r="I1171" t="n">
        <v>5</v>
      </c>
      <c r="J1171" t="n">
        <v>335.93</v>
      </c>
      <c r="K1171" t="n">
        <v>61.2</v>
      </c>
      <c r="L1171" t="n">
        <v>24.25</v>
      </c>
      <c r="M1171" t="n">
        <v>3</v>
      </c>
      <c r="N1171" t="n">
        <v>105.48</v>
      </c>
      <c r="O1171" t="n">
        <v>41665.42</v>
      </c>
      <c r="P1171" t="n">
        <v>134.52</v>
      </c>
      <c r="Q1171" t="n">
        <v>446.27</v>
      </c>
      <c r="R1171" t="n">
        <v>34.15</v>
      </c>
      <c r="S1171" t="n">
        <v>28.73</v>
      </c>
      <c r="T1171" t="n">
        <v>2055.9</v>
      </c>
      <c r="U1171" t="n">
        <v>0.84</v>
      </c>
      <c r="V1171" t="n">
        <v>0.92</v>
      </c>
      <c r="W1171" t="n">
        <v>0.09</v>
      </c>
      <c r="X1171" t="n">
        <v>0.11</v>
      </c>
      <c r="Y1171" t="n">
        <v>1</v>
      </c>
      <c r="Z1171" t="n">
        <v>10</v>
      </c>
    </row>
    <row r="1172">
      <c r="A1172" t="n">
        <v>94</v>
      </c>
      <c r="B1172" t="n">
        <v>145</v>
      </c>
      <c r="C1172" t="inlineStr">
        <is>
          <t xml:space="preserve">CONCLUIDO	</t>
        </is>
      </c>
      <c r="D1172" t="n">
        <v>8.302199999999999</v>
      </c>
      <c r="E1172" t="n">
        <v>12.04</v>
      </c>
      <c r="F1172" t="n">
        <v>8.83</v>
      </c>
      <c r="G1172" t="n">
        <v>105.92</v>
      </c>
      <c r="H1172" t="n">
        <v>1.3</v>
      </c>
      <c r="I1172" t="n">
        <v>5</v>
      </c>
      <c r="J1172" t="n">
        <v>336.53</v>
      </c>
      <c r="K1172" t="n">
        <v>61.2</v>
      </c>
      <c r="L1172" t="n">
        <v>24.5</v>
      </c>
      <c r="M1172" t="n">
        <v>3</v>
      </c>
      <c r="N1172" t="n">
        <v>105.83</v>
      </c>
      <c r="O1172" t="n">
        <v>41739.48</v>
      </c>
      <c r="P1172" t="n">
        <v>134.72</v>
      </c>
      <c r="Q1172" t="n">
        <v>446.27</v>
      </c>
      <c r="R1172" t="n">
        <v>34.08</v>
      </c>
      <c r="S1172" t="n">
        <v>28.73</v>
      </c>
      <c r="T1172" t="n">
        <v>2020.67</v>
      </c>
      <c r="U1172" t="n">
        <v>0.84</v>
      </c>
      <c r="V1172" t="n">
        <v>0.92</v>
      </c>
      <c r="W1172" t="n">
        <v>0.09</v>
      </c>
      <c r="X1172" t="n">
        <v>0.11</v>
      </c>
      <c r="Y1172" t="n">
        <v>1</v>
      </c>
      <c r="Z1172" t="n">
        <v>10</v>
      </c>
    </row>
    <row r="1173">
      <c r="A1173" t="n">
        <v>95</v>
      </c>
      <c r="B1173" t="n">
        <v>145</v>
      </c>
      <c r="C1173" t="inlineStr">
        <is>
          <t xml:space="preserve">CONCLUIDO	</t>
        </is>
      </c>
      <c r="D1173" t="n">
        <v>8.2959</v>
      </c>
      <c r="E1173" t="n">
        <v>12.05</v>
      </c>
      <c r="F1173" t="n">
        <v>8.84</v>
      </c>
      <c r="G1173" t="n">
        <v>106.03</v>
      </c>
      <c r="H1173" t="n">
        <v>1.31</v>
      </c>
      <c r="I1173" t="n">
        <v>5</v>
      </c>
      <c r="J1173" t="n">
        <v>337.13</v>
      </c>
      <c r="K1173" t="n">
        <v>61.2</v>
      </c>
      <c r="L1173" t="n">
        <v>24.75</v>
      </c>
      <c r="M1173" t="n">
        <v>3</v>
      </c>
      <c r="N1173" t="n">
        <v>106.18</v>
      </c>
      <c r="O1173" t="n">
        <v>41813.7</v>
      </c>
      <c r="P1173" t="n">
        <v>134.95</v>
      </c>
      <c r="Q1173" t="n">
        <v>446.28</v>
      </c>
      <c r="R1173" t="n">
        <v>34.4</v>
      </c>
      <c r="S1173" t="n">
        <v>28.73</v>
      </c>
      <c r="T1173" t="n">
        <v>2180.57</v>
      </c>
      <c r="U1173" t="n">
        <v>0.84</v>
      </c>
      <c r="V1173" t="n">
        <v>0.92</v>
      </c>
      <c r="W1173" t="n">
        <v>0.09</v>
      </c>
      <c r="X1173" t="n">
        <v>0.12</v>
      </c>
      <c r="Y1173" t="n">
        <v>1</v>
      </c>
      <c r="Z1173" t="n">
        <v>10</v>
      </c>
    </row>
    <row r="1174">
      <c r="A1174" t="n">
        <v>96</v>
      </c>
      <c r="B1174" t="n">
        <v>145</v>
      </c>
      <c r="C1174" t="inlineStr">
        <is>
          <t xml:space="preserve">CONCLUIDO	</t>
        </is>
      </c>
      <c r="D1174" t="n">
        <v>8.298400000000001</v>
      </c>
      <c r="E1174" t="n">
        <v>12.05</v>
      </c>
      <c r="F1174" t="n">
        <v>8.83</v>
      </c>
      <c r="G1174" t="n">
        <v>105.98</v>
      </c>
      <c r="H1174" t="n">
        <v>1.32</v>
      </c>
      <c r="I1174" t="n">
        <v>5</v>
      </c>
      <c r="J1174" t="n">
        <v>337.73</v>
      </c>
      <c r="K1174" t="n">
        <v>61.2</v>
      </c>
      <c r="L1174" t="n">
        <v>25</v>
      </c>
      <c r="M1174" t="n">
        <v>3</v>
      </c>
      <c r="N1174" t="n">
        <v>106.53</v>
      </c>
      <c r="O1174" t="n">
        <v>41888.1</v>
      </c>
      <c r="P1174" t="n">
        <v>134.72</v>
      </c>
      <c r="Q1174" t="n">
        <v>446.27</v>
      </c>
      <c r="R1174" t="n">
        <v>34.22</v>
      </c>
      <c r="S1174" t="n">
        <v>28.73</v>
      </c>
      <c r="T1174" t="n">
        <v>2089.93</v>
      </c>
      <c r="U1174" t="n">
        <v>0.84</v>
      </c>
      <c r="V1174" t="n">
        <v>0.92</v>
      </c>
      <c r="W1174" t="n">
        <v>0.09</v>
      </c>
      <c r="X1174" t="n">
        <v>0.11</v>
      </c>
      <c r="Y1174" t="n">
        <v>1</v>
      </c>
      <c r="Z1174" t="n">
        <v>10</v>
      </c>
    </row>
    <row r="1175">
      <c r="A1175" t="n">
        <v>97</v>
      </c>
      <c r="B1175" t="n">
        <v>145</v>
      </c>
      <c r="C1175" t="inlineStr">
        <is>
          <t xml:space="preserve">CONCLUIDO	</t>
        </is>
      </c>
      <c r="D1175" t="n">
        <v>8.3049</v>
      </c>
      <c r="E1175" t="n">
        <v>12.04</v>
      </c>
      <c r="F1175" t="n">
        <v>8.82</v>
      </c>
      <c r="G1175" t="n">
        <v>105.87</v>
      </c>
      <c r="H1175" t="n">
        <v>1.33</v>
      </c>
      <c r="I1175" t="n">
        <v>5</v>
      </c>
      <c r="J1175" t="n">
        <v>338.34</v>
      </c>
      <c r="K1175" t="n">
        <v>61.2</v>
      </c>
      <c r="L1175" t="n">
        <v>25.25</v>
      </c>
      <c r="M1175" t="n">
        <v>3</v>
      </c>
      <c r="N1175" t="n">
        <v>106.89</v>
      </c>
      <c r="O1175" t="n">
        <v>41962.68</v>
      </c>
      <c r="P1175" t="n">
        <v>134.86</v>
      </c>
      <c r="Q1175" t="n">
        <v>446.27</v>
      </c>
      <c r="R1175" t="n">
        <v>33.92</v>
      </c>
      <c r="S1175" t="n">
        <v>28.73</v>
      </c>
      <c r="T1175" t="n">
        <v>1941.15</v>
      </c>
      <c r="U1175" t="n">
        <v>0.85</v>
      </c>
      <c r="V1175" t="n">
        <v>0.92</v>
      </c>
      <c r="W1175" t="n">
        <v>0.09</v>
      </c>
      <c r="X1175" t="n">
        <v>0.1</v>
      </c>
      <c r="Y1175" t="n">
        <v>1</v>
      </c>
      <c r="Z1175" t="n">
        <v>10</v>
      </c>
    </row>
    <row r="1176">
      <c r="A1176" t="n">
        <v>98</v>
      </c>
      <c r="B1176" t="n">
        <v>145</v>
      </c>
      <c r="C1176" t="inlineStr">
        <is>
          <t xml:space="preserve">CONCLUIDO	</t>
        </is>
      </c>
      <c r="D1176" t="n">
        <v>8.3028</v>
      </c>
      <c r="E1176" t="n">
        <v>12.04</v>
      </c>
      <c r="F1176" t="n">
        <v>8.83</v>
      </c>
      <c r="G1176" t="n">
        <v>105.91</v>
      </c>
      <c r="H1176" t="n">
        <v>1.34</v>
      </c>
      <c r="I1176" t="n">
        <v>5</v>
      </c>
      <c r="J1176" t="n">
        <v>338.94</v>
      </c>
      <c r="K1176" t="n">
        <v>61.2</v>
      </c>
      <c r="L1176" t="n">
        <v>25.5</v>
      </c>
      <c r="M1176" t="n">
        <v>3</v>
      </c>
      <c r="N1176" t="n">
        <v>107.25</v>
      </c>
      <c r="O1176" t="n">
        <v>42037.44</v>
      </c>
      <c r="P1176" t="n">
        <v>135.26</v>
      </c>
      <c r="Q1176" t="n">
        <v>446.29</v>
      </c>
      <c r="R1176" t="n">
        <v>34.03</v>
      </c>
      <c r="S1176" t="n">
        <v>28.73</v>
      </c>
      <c r="T1176" t="n">
        <v>1995.77</v>
      </c>
      <c r="U1176" t="n">
        <v>0.84</v>
      </c>
      <c r="V1176" t="n">
        <v>0.92</v>
      </c>
      <c r="W1176" t="n">
        <v>0.09</v>
      </c>
      <c r="X1176" t="n">
        <v>0.1</v>
      </c>
      <c r="Y1176" t="n">
        <v>1</v>
      </c>
      <c r="Z1176" t="n">
        <v>10</v>
      </c>
    </row>
    <row r="1177">
      <c r="A1177" t="n">
        <v>99</v>
      </c>
      <c r="B1177" t="n">
        <v>145</v>
      </c>
      <c r="C1177" t="inlineStr">
        <is>
          <t xml:space="preserve">CONCLUIDO	</t>
        </is>
      </c>
      <c r="D1177" t="n">
        <v>8.2997</v>
      </c>
      <c r="E1177" t="n">
        <v>12.05</v>
      </c>
      <c r="F1177" t="n">
        <v>8.83</v>
      </c>
      <c r="G1177" t="n">
        <v>105.96</v>
      </c>
      <c r="H1177" t="n">
        <v>1.35</v>
      </c>
      <c r="I1177" t="n">
        <v>5</v>
      </c>
      <c r="J1177" t="n">
        <v>339.55</v>
      </c>
      <c r="K1177" t="n">
        <v>61.2</v>
      </c>
      <c r="L1177" t="n">
        <v>25.75</v>
      </c>
      <c r="M1177" t="n">
        <v>3</v>
      </c>
      <c r="N1177" t="n">
        <v>107.6</v>
      </c>
      <c r="O1177" t="n">
        <v>42112.37</v>
      </c>
      <c r="P1177" t="n">
        <v>135.55</v>
      </c>
      <c r="Q1177" t="n">
        <v>446.27</v>
      </c>
      <c r="R1177" t="n">
        <v>34.14</v>
      </c>
      <c r="S1177" t="n">
        <v>28.73</v>
      </c>
      <c r="T1177" t="n">
        <v>2049.79</v>
      </c>
      <c r="U1177" t="n">
        <v>0.84</v>
      </c>
      <c r="V1177" t="n">
        <v>0.92</v>
      </c>
      <c r="W1177" t="n">
        <v>0.09</v>
      </c>
      <c r="X1177" t="n">
        <v>0.11</v>
      </c>
      <c r="Y1177" t="n">
        <v>1</v>
      </c>
      <c r="Z1177" t="n">
        <v>10</v>
      </c>
    </row>
    <row r="1178">
      <c r="A1178" t="n">
        <v>100</v>
      </c>
      <c r="B1178" t="n">
        <v>145</v>
      </c>
      <c r="C1178" t="inlineStr">
        <is>
          <t xml:space="preserve">CONCLUIDO	</t>
        </is>
      </c>
      <c r="D1178" t="n">
        <v>8.302</v>
      </c>
      <c r="E1178" t="n">
        <v>12.05</v>
      </c>
      <c r="F1178" t="n">
        <v>8.83</v>
      </c>
      <c r="G1178" t="n">
        <v>105.92</v>
      </c>
      <c r="H1178" t="n">
        <v>1.36</v>
      </c>
      <c r="I1178" t="n">
        <v>5</v>
      </c>
      <c r="J1178" t="n">
        <v>340.16</v>
      </c>
      <c r="K1178" t="n">
        <v>61.2</v>
      </c>
      <c r="L1178" t="n">
        <v>26</v>
      </c>
      <c r="M1178" t="n">
        <v>3</v>
      </c>
      <c r="N1178" t="n">
        <v>107.96</v>
      </c>
      <c r="O1178" t="n">
        <v>42187.49</v>
      </c>
      <c r="P1178" t="n">
        <v>135.53</v>
      </c>
      <c r="Q1178" t="n">
        <v>446.28</v>
      </c>
      <c r="R1178" t="n">
        <v>34</v>
      </c>
      <c r="S1178" t="n">
        <v>28.73</v>
      </c>
      <c r="T1178" t="n">
        <v>1981.14</v>
      </c>
      <c r="U1178" t="n">
        <v>0.84</v>
      </c>
      <c r="V1178" t="n">
        <v>0.92</v>
      </c>
      <c r="W1178" t="n">
        <v>0.09</v>
      </c>
      <c r="X1178" t="n">
        <v>0.11</v>
      </c>
      <c r="Y1178" t="n">
        <v>1</v>
      </c>
      <c r="Z1178" t="n">
        <v>10</v>
      </c>
    </row>
    <row r="1179">
      <c r="A1179" t="n">
        <v>101</v>
      </c>
      <c r="B1179" t="n">
        <v>145</v>
      </c>
      <c r="C1179" t="inlineStr">
        <is>
          <t xml:space="preserve">CONCLUIDO	</t>
        </is>
      </c>
      <c r="D1179" t="n">
        <v>8.314299999999999</v>
      </c>
      <c r="E1179" t="n">
        <v>12.03</v>
      </c>
      <c r="F1179" t="n">
        <v>8.81</v>
      </c>
      <c r="G1179" t="n">
        <v>105.71</v>
      </c>
      <c r="H1179" t="n">
        <v>1.37</v>
      </c>
      <c r="I1179" t="n">
        <v>5</v>
      </c>
      <c r="J1179" t="n">
        <v>340.77</v>
      </c>
      <c r="K1179" t="n">
        <v>61.2</v>
      </c>
      <c r="L1179" t="n">
        <v>26.25</v>
      </c>
      <c r="M1179" t="n">
        <v>3</v>
      </c>
      <c r="N1179" t="n">
        <v>108.32</v>
      </c>
      <c r="O1179" t="n">
        <v>42262.79</v>
      </c>
      <c r="P1179" t="n">
        <v>135.43</v>
      </c>
      <c r="Q1179" t="n">
        <v>446.27</v>
      </c>
      <c r="R1179" t="n">
        <v>33.39</v>
      </c>
      <c r="S1179" t="n">
        <v>28.73</v>
      </c>
      <c r="T1179" t="n">
        <v>1675.79</v>
      </c>
      <c r="U1179" t="n">
        <v>0.86</v>
      </c>
      <c r="V1179" t="n">
        <v>0.92</v>
      </c>
      <c r="W1179" t="n">
        <v>0.09</v>
      </c>
      <c r="X1179" t="n">
        <v>0.09</v>
      </c>
      <c r="Y1179" t="n">
        <v>1</v>
      </c>
      <c r="Z1179" t="n">
        <v>10</v>
      </c>
    </row>
    <row r="1180">
      <c r="A1180" t="n">
        <v>102</v>
      </c>
      <c r="B1180" t="n">
        <v>145</v>
      </c>
      <c r="C1180" t="inlineStr">
        <is>
          <t xml:space="preserve">CONCLUIDO	</t>
        </is>
      </c>
      <c r="D1180" t="n">
        <v>8.3164</v>
      </c>
      <c r="E1180" t="n">
        <v>12.02</v>
      </c>
      <c r="F1180" t="n">
        <v>8.81</v>
      </c>
      <c r="G1180" t="n">
        <v>105.67</v>
      </c>
      <c r="H1180" t="n">
        <v>1.38</v>
      </c>
      <c r="I1180" t="n">
        <v>5</v>
      </c>
      <c r="J1180" t="n">
        <v>341.38</v>
      </c>
      <c r="K1180" t="n">
        <v>61.2</v>
      </c>
      <c r="L1180" t="n">
        <v>26.5</v>
      </c>
      <c r="M1180" t="n">
        <v>3</v>
      </c>
      <c r="N1180" t="n">
        <v>108.68</v>
      </c>
      <c r="O1180" t="n">
        <v>42338.27</v>
      </c>
      <c r="P1180" t="n">
        <v>135.32</v>
      </c>
      <c r="Q1180" t="n">
        <v>446.27</v>
      </c>
      <c r="R1180" t="n">
        <v>33.36</v>
      </c>
      <c r="S1180" t="n">
        <v>28.73</v>
      </c>
      <c r="T1180" t="n">
        <v>1662.22</v>
      </c>
      <c r="U1180" t="n">
        <v>0.86</v>
      </c>
      <c r="V1180" t="n">
        <v>0.92</v>
      </c>
      <c r="W1180" t="n">
        <v>0.09</v>
      </c>
      <c r="X1180" t="n">
        <v>0.09</v>
      </c>
      <c r="Y1180" t="n">
        <v>1</v>
      </c>
      <c r="Z1180" t="n">
        <v>10</v>
      </c>
    </row>
    <row r="1181">
      <c r="A1181" t="n">
        <v>103</v>
      </c>
      <c r="B1181" t="n">
        <v>145</v>
      </c>
      <c r="C1181" t="inlineStr">
        <is>
          <t xml:space="preserve">CONCLUIDO	</t>
        </is>
      </c>
      <c r="D1181" t="n">
        <v>8.311199999999999</v>
      </c>
      <c r="E1181" t="n">
        <v>12.03</v>
      </c>
      <c r="F1181" t="n">
        <v>8.81</v>
      </c>
      <c r="G1181" t="n">
        <v>105.76</v>
      </c>
      <c r="H1181" t="n">
        <v>1.39</v>
      </c>
      <c r="I1181" t="n">
        <v>5</v>
      </c>
      <c r="J1181" t="n">
        <v>342</v>
      </c>
      <c r="K1181" t="n">
        <v>61.2</v>
      </c>
      <c r="L1181" t="n">
        <v>26.75</v>
      </c>
      <c r="M1181" t="n">
        <v>3</v>
      </c>
      <c r="N1181" t="n">
        <v>109.05</v>
      </c>
      <c r="O1181" t="n">
        <v>42413.94</v>
      </c>
      <c r="P1181" t="n">
        <v>135.68</v>
      </c>
      <c r="Q1181" t="n">
        <v>446.27</v>
      </c>
      <c r="R1181" t="n">
        <v>33.65</v>
      </c>
      <c r="S1181" t="n">
        <v>28.73</v>
      </c>
      <c r="T1181" t="n">
        <v>1804.33</v>
      </c>
      <c r="U1181" t="n">
        <v>0.85</v>
      </c>
      <c r="V1181" t="n">
        <v>0.92</v>
      </c>
      <c r="W1181" t="n">
        <v>0.09</v>
      </c>
      <c r="X1181" t="n">
        <v>0.09</v>
      </c>
      <c r="Y1181" t="n">
        <v>1</v>
      </c>
      <c r="Z1181" t="n">
        <v>10</v>
      </c>
    </row>
    <row r="1182">
      <c r="A1182" t="n">
        <v>104</v>
      </c>
      <c r="B1182" t="n">
        <v>145</v>
      </c>
      <c r="C1182" t="inlineStr">
        <is>
          <t xml:space="preserve">CONCLUIDO	</t>
        </is>
      </c>
      <c r="D1182" t="n">
        <v>8.2988</v>
      </c>
      <c r="E1182" t="n">
        <v>12.05</v>
      </c>
      <c r="F1182" t="n">
        <v>8.83</v>
      </c>
      <c r="G1182" t="n">
        <v>105.98</v>
      </c>
      <c r="H1182" t="n">
        <v>1.4</v>
      </c>
      <c r="I1182" t="n">
        <v>5</v>
      </c>
      <c r="J1182" t="n">
        <v>342.61</v>
      </c>
      <c r="K1182" t="n">
        <v>61.2</v>
      </c>
      <c r="L1182" t="n">
        <v>27</v>
      </c>
      <c r="M1182" t="n">
        <v>3</v>
      </c>
      <c r="N1182" t="n">
        <v>109.41</v>
      </c>
      <c r="O1182" t="n">
        <v>42489.79</v>
      </c>
      <c r="P1182" t="n">
        <v>135.81</v>
      </c>
      <c r="Q1182" t="n">
        <v>446.27</v>
      </c>
      <c r="R1182" t="n">
        <v>34.29</v>
      </c>
      <c r="S1182" t="n">
        <v>28.73</v>
      </c>
      <c r="T1182" t="n">
        <v>2125.28</v>
      </c>
      <c r="U1182" t="n">
        <v>0.84</v>
      </c>
      <c r="V1182" t="n">
        <v>0.92</v>
      </c>
      <c r="W1182" t="n">
        <v>0.09</v>
      </c>
      <c r="X1182" t="n">
        <v>0.11</v>
      </c>
      <c r="Y1182" t="n">
        <v>1</v>
      </c>
      <c r="Z1182" t="n">
        <v>10</v>
      </c>
    </row>
    <row r="1183">
      <c r="A1183" t="n">
        <v>105</v>
      </c>
      <c r="B1183" t="n">
        <v>145</v>
      </c>
      <c r="C1183" t="inlineStr">
        <is>
          <t xml:space="preserve">CONCLUIDO	</t>
        </is>
      </c>
      <c r="D1183" t="n">
        <v>8.2858</v>
      </c>
      <c r="E1183" t="n">
        <v>12.07</v>
      </c>
      <c r="F1183" t="n">
        <v>8.85</v>
      </c>
      <c r="G1183" t="n">
        <v>106.2</v>
      </c>
      <c r="H1183" t="n">
        <v>1.42</v>
      </c>
      <c r="I1183" t="n">
        <v>5</v>
      </c>
      <c r="J1183" t="n">
        <v>343.23</v>
      </c>
      <c r="K1183" t="n">
        <v>61.2</v>
      </c>
      <c r="L1183" t="n">
        <v>27.25</v>
      </c>
      <c r="M1183" t="n">
        <v>3</v>
      </c>
      <c r="N1183" t="n">
        <v>109.78</v>
      </c>
      <c r="O1183" t="n">
        <v>42565.83</v>
      </c>
      <c r="P1183" t="n">
        <v>136.25</v>
      </c>
      <c r="Q1183" t="n">
        <v>446.27</v>
      </c>
      <c r="R1183" t="n">
        <v>34.94</v>
      </c>
      <c r="S1183" t="n">
        <v>28.73</v>
      </c>
      <c r="T1183" t="n">
        <v>2450.79</v>
      </c>
      <c r="U1183" t="n">
        <v>0.82</v>
      </c>
      <c r="V1183" t="n">
        <v>0.92</v>
      </c>
      <c r="W1183" t="n">
        <v>0.09</v>
      </c>
      <c r="X1183" t="n">
        <v>0.13</v>
      </c>
      <c r="Y1183" t="n">
        <v>1</v>
      </c>
      <c r="Z1183" t="n">
        <v>10</v>
      </c>
    </row>
    <row r="1184">
      <c r="A1184" t="n">
        <v>106</v>
      </c>
      <c r="B1184" t="n">
        <v>145</v>
      </c>
      <c r="C1184" t="inlineStr">
        <is>
          <t xml:space="preserve">CONCLUIDO	</t>
        </is>
      </c>
      <c r="D1184" t="n">
        <v>8.2911</v>
      </c>
      <c r="E1184" t="n">
        <v>12.06</v>
      </c>
      <c r="F1184" t="n">
        <v>8.84</v>
      </c>
      <c r="G1184" t="n">
        <v>106.11</v>
      </c>
      <c r="H1184" t="n">
        <v>1.43</v>
      </c>
      <c r="I1184" t="n">
        <v>5</v>
      </c>
      <c r="J1184" t="n">
        <v>343.85</v>
      </c>
      <c r="K1184" t="n">
        <v>61.2</v>
      </c>
      <c r="L1184" t="n">
        <v>27.5</v>
      </c>
      <c r="M1184" t="n">
        <v>3</v>
      </c>
      <c r="N1184" t="n">
        <v>110.15</v>
      </c>
      <c r="O1184" t="n">
        <v>42642.18</v>
      </c>
      <c r="P1184" t="n">
        <v>135.72</v>
      </c>
      <c r="Q1184" t="n">
        <v>446.28</v>
      </c>
      <c r="R1184" t="n">
        <v>34.59</v>
      </c>
      <c r="S1184" t="n">
        <v>28.73</v>
      </c>
      <c r="T1184" t="n">
        <v>2276.86</v>
      </c>
      <c r="U1184" t="n">
        <v>0.83</v>
      </c>
      <c r="V1184" t="n">
        <v>0.92</v>
      </c>
      <c r="W1184" t="n">
        <v>0.09</v>
      </c>
      <c r="X1184" t="n">
        <v>0.12</v>
      </c>
      <c r="Y1184" t="n">
        <v>1</v>
      </c>
      <c r="Z1184" t="n">
        <v>10</v>
      </c>
    </row>
    <row r="1185">
      <c r="A1185" t="n">
        <v>107</v>
      </c>
      <c r="B1185" t="n">
        <v>145</v>
      </c>
      <c r="C1185" t="inlineStr">
        <is>
          <t xml:space="preserve">CONCLUIDO	</t>
        </is>
      </c>
      <c r="D1185" t="n">
        <v>8.295299999999999</v>
      </c>
      <c r="E1185" t="n">
        <v>12.06</v>
      </c>
      <c r="F1185" t="n">
        <v>8.84</v>
      </c>
      <c r="G1185" t="n">
        <v>106.04</v>
      </c>
      <c r="H1185" t="n">
        <v>1.44</v>
      </c>
      <c r="I1185" t="n">
        <v>5</v>
      </c>
      <c r="J1185" t="n">
        <v>344.47</v>
      </c>
      <c r="K1185" t="n">
        <v>61.2</v>
      </c>
      <c r="L1185" t="n">
        <v>27.75</v>
      </c>
      <c r="M1185" t="n">
        <v>3</v>
      </c>
      <c r="N1185" t="n">
        <v>110.52</v>
      </c>
      <c r="O1185" t="n">
        <v>42718.61</v>
      </c>
      <c r="P1185" t="n">
        <v>135.09</v>
      </c>
      <c r="Q1185" t="n">
        <v>446.27</v>
      </c>
      <c r="R1185" t="n">
        <v>34.43</v>
      </c>
      <c r="S1185" t="n">
        <v>28.73</v>
      </c>
      <c r="T1185" t="n">
        <v>2192.91</v>
      </c>
      <c r="U1185" t="n">
        <v>0.83</v>
      </c>
      <c r="V1185" t="n">
        <v>0.92</v>
      </c>
      <c r="W1185" t="n">
        <v>0.09</v>
      </c>
      <c r="X1185" t="n">
        <v>0.12</v>
      </c>
      <c r="Y1185" t="n">
        <v>1</v>
      </c>
      <c r="Z1185" t="n">
        <v>10</v>
      </c>
    </row>
    <row r="1186">
      <c r="A1186" t="n">
        <v>108</v>
      </c>
      <c r="B1186" t="n">
        <v>145</v>
      </c>
      <c r="C1186" t="inlineStr">
        <is>
          <t xml:space="preserve">CONCLUIDO	</t>
        </is>
      </c>
      <c r="D1186" t="n">
        <v>8.2942</v>
      </c>
      <c r="E1186" t="n">
        <v>12.06</v>
      </c>
      <c r="F1186" t="n">
        <v>8.84</v>
      </c>
      <c r="G1186" t="n">
        <v>106.06</v>
      </c>
      <c r="H1186" t="n">
        <v>1.45</v>
      </c>
      <c r="I1186" t="n">
        <v>5</v>
      </c>
      <c r="J1186" t="n">
        <v>345.09</v>
      </c>
      <c r="K1186" t="n">
        <v>61.2</v>
      </c>
      <c r="L1186" t="n">
        <v>28</v>
      </c>
      <c r="M1186" t="n">
        <v>3</v>
      </c>
      <c r="N1186" t="n">
        <v>110.89</v>
      </c>
      <c r="O1186" t="n">
        <v>42795.22</v>
      </c>
      <c r="P1186" t="n">
        <v>134.79</v>
      </c>
      <c r="Q1186" t="n">
        <v>446.27</v>
      </c>
      <c r="R1186" t="n">
        <v>34.47</v>
      </c>
      <c r="S1186" t="n">
        <v>28.73</v>
      </c>
      <c r="T1186" t="n">
        <v>2215.59</v>
      </c>
      <c r="U1186" t="n">
        <v>0.83</v>
      </c>
      <c r="V1186" t="n">
        <v>0.92</v>
      </c>
      <c r="W1186" t="n">
        <v>0.09</v>
      </c>
      <c r="X1186" t="n">
        <v>0.12</v>
      </c>
      <c r="Y1186" t="n">
        <v>1</v>
      </c>
      <c r="Z1186" t="n">
        <v>10</v>
      </c>
    </row>
    <row r="1187">
      <c r="A1187" t="n">
        <v>109</v>
      </c>
      <c r="B1187" t="n">
        <v>145</v>
      </c>
      <c r="C1187" t="inlineStr">
        <is>
          <t xml:space="preserve">CONCLUIDO	</t>
        </is>
      </c>
      <c r="D1187" t="n">
        <v>8.2963</v>
      </c>
      <c r="E1187" t="n">
        <v>12.05</v>
      </c>
      <c r="F1187" t="n">
        <v>8.84</v>
      </c>
      <c r="G1187" t="n">
        <v>106.02</v>
      </c>
      <c r="H1187" t="n">
        <v>1.46</v>
      </c>
      <c r="I1187" t="n">
        <v>5</v>
      </c>
      <c r="J1187" t="n">
        <v>345.71</v>
      </c>
      <c r="K1187" t="n">
        <v>61.2</v>
      </c>
      <c r="L1187" t="n">
        <v>28.25</v>
      </c>
      <c r="M1187" t="n">
        <v>3</v>
      </c>
      <c r="N1187" t="n">
        <v>111.26</v>
      </c>
      <c r="O1187" t="n">
        <v>42872.03</v>
      </c>
      <c r="P1187" t="n">
        <v>134.27</v>
      </c>
      <c r="Q1187" t="n">
        <v>446.27</v>
      </c>
      <c r="R1187" t="n">
        <v>34.35</v>
      </c>
      <c r="S1187" t="n">
        <v>28.73</v>
      </c>
      <c r="T1187" t="n">
        <v>2156.71</v>
      </c>
      <c r="U1187" t="n">
        <v>0.84</v>
      </c>
      <c r="V1187" t="n">
        <v>0.92</v>
      </c>
      <c r="W1187" t="n">
        <v>0.09</v>
      </c>
      <c r="X1187" t="n">
        <v>0.11</v>
      </c>
      <c r="Y1187" t="n">
        <v>1</v>
      </c>
      <c r="Z1187" t="n">
        <v>10</v>
      </c>
    </row>
    <row r="1188">
      <c r="A1188" t="n">
        <v>110</v>
      </c>
      <c r="B1188" t="n">
        <v>145</v>
      </c>
      <c r="C1188" t="inlineStr">
        <is>
          <t xml:space="preserve">CONCLUIDO	</t>
        </is>
      </c>
      <c r="D1188" t="n">
        <v>8.299300000000001</v>
      </c>
      <c r="E1188" t="n">
        <v>12.05</v>
      </c>
      <c r="F1188" t="n">
        <v>8.83</v>
      </c>
      <c r="G1188" t="n">
        <v>105.97</v>
      </c>
      <c r="H1188" t="n">
        <v>1.47</v>
      </c>
      <c r="I1188" t="n">
        <v>5</v>
      </c>
      <c r="J1188" t="n">
        <v>346.34</v>
      </c>
      <c r="K1188" t="n">
        <v>61.2</v>
      </c>
      <c r="L1188" t="n">
        <v>28.5</v>
      </c>
      <c r="M1188" t="n">
        <v>3</v>
      </c>
      <c r="N1188" t="n">
        <v>111.64</v>
      </c>
      <c r="O1188" t="n">
        <v>42949.03</v>
      </c>
      <c r="P1188" t="n">
        <v>134.06</v>
      </c>
      <c r="Q1188" t="n">
        <v>446.28</v>
      </c>
      <c r="R1188" t="n">
        <v>34.15</v>
      </c>
      <c r="S1188" t="n">
        <v>28.73</v>
      </c>
      <c r="T1188" t="n">
        <v>2056.57</v>
      </c>
      <c r="U1188" t="n">
        <v>0.84</v>
      </c>
      <c r="V1188" t="n">
        <v>0.92</v>
      </c>
      <c r="W1188" t="n">
        <v>0.09</v>
      </c>
      <c r="X1188" t="n">
        <v>0.11</v>
      </c>
      <c r="Y1188" t="n">
        <v>1</v>
      </c>
      <c r="Z1188" t="n">
        <v>10</v>
      </c>
    </row>
    <row r="1189">
      <c r="A1189" t="n">
        <v>111</v>
      </c>
      <c r="B1189" t="n">
        <v>145</v>
      </c>
      <c r="C1189" t="inlineStr">
        <is>
          <t xml:space="preserve">CONCLUIDO	</t>
        </is>
      </c>
      <c r="D1189" t="n">
        <v>8.298</v>
      </c>
      <c r="E1189" t="n">
        <v>12.05</v>
      </c>
      <c r="F1189" t="n">
        <v>8.83</v>
      </c>
      <c r="G1189" t="n">
        <v>105.99</v>
      </c>
      <c r="H1189" t="n">
        <v>1.48</v>
      </c>
      <c r="I1189" t="n">
        <v>5</v>
      </c>
      <c r="J1189" t="n">
        <v>346.96</v>
      </c>
      <c r="K1189" t="n">
        <v>61.2</v>
      </c>
      <c r="L1189" t="n">
        <v>28.75</v>
      </c>
      <c r="M1189" t="n">
        <v>3</v>
      </c>
      <c r="N1189" t="n">
        <v>112.01</v>
      </c>
      <c r="O1189" t="n">
        <v>43026.23</v>
      </c>
      <c r="P1189" t="n">
        <v>133.59</v>
      </c>
      <c r="Q1189" t="n">
        <v>446.27</v>
      </c>
      <c r="R1189" t="n">
        <v>34.31</v>
      </c>
      <c r="S1189" t="n">
        <v>28.73</v>
      </c>
      <c r="T1189" t="n">
        <v>2133.52</v>
      </c>
      <c r="U1189" t="n">
        <v>0.84</v>
      </c>
      <c r="V1189" t="n">
        <v>0.92</v>
      </c>
      <c r="W1189" t="n">
        <v>0.09</v>
      </c>
      <c r="X1189" t="n">
        <v>0.11</v>
      </c>
      <c r="Y1189" t="n">
        <v>1</v>
      </c>
      <c r="Z1189" t="n">
        <v>10</v>
      </c>
    </row>
    <row r="1190">
      <c r="A1190" t="n">
        <v>112</v>
      </c>
      <c r="B1190" t="n">
        <v>145</v>
      </c>
      <c r="C1190" t="inlineStr">
        <is>
          <t xml:space="preserve">CONCLUIDO	</t>
        </is>
      </c>
      <c r="D1190" t="n">
        <v>8.300700000000001</v>
      </c>
      <c r="E1190" t="n">
        <v>12.05</v>
      </c>
      <c r="F1190" t="n">
        <v>8.83</v>
      </c>
      <c r="G1190" t="n">
        <v>105.94</v>
      </c>
      <c r="H1190" t="n">
        <v>1.49</v>
      </c>
      <c r="I1190" t="n">
        <v>5</v>
      </c>
      <c r="J1190" t="n">
        <v>347.59</v>
      </c>
      <c r="K1190" t="n">
        <v>61.2</v>
      </c>
      <c r="L1190" t="n">
        <v>29</v>
      </c>
      <c r="M1190" t="n">
        <v>3</v>
      </c>
      <c r="N1190" t="n">
        <v>112.39</v>
      </c>
      <c r="O1190" t="n">
        <v>43103.63</v>
      </c>
      <c r="P1190" t="n">
        <v>133.16</v>
      </c>
      <c r="Q1190" t="n">
        <v>446.27</v>
      </c>
      <c r="R1190" t="n">
        <v>34.11</v>
      </c>
      <c r="S1190" t="n">
        <v>28.73</v>
      </c>
      <c r="T1190" t="n">
        <v>2036.23</v>
      </c>
      <c r="U1190" t="n">
        <v>0.84</v>
      </c>
      <c r="V1190" t="n">
        <v>0.92</v>
      </c>
      <c r="W1190" t="n">
        <v>0.09</v>
      </c>
      <c r="X1190" t="n">
        <v>0.11</v>
      </c>
      <c r="Y1190" t="n">
        <v>1</v>
      </c>
      <c r="Z1190" t="n">
        <v>10</v>
      </c>
    </row>
    <row r="1191">
      <c r="A1191" t="n">
        <v>113</v>
      </c>
      <c r="B1191" t="n">
        <v>145</v>
      </c>
      <c r="C1191" t="inlineStr">
        <is>
          <t xml:space="preserve">CONCLUIDO	</t>
        </is>
      </c>
      <c r="D1191" t="n">
        <v>8.301600000000001</v>
      </c>
      <c r="E1191" t="n">
        <v>12.05</v>
      </c>
      <c r="F1191" t="n">
        <v>8.83</v>
      </c>
      <c r="G1191" t="n">
        <v>105.93</v>
      </c>
      <c r="H1191" t="n">
        <v>1.5</v>
      </c>
      <c r="I1191" t="n">
        <v>5</v>
      </c>
      <c r="J1191" t="n">
        <v>348.22</v>
      </c>
      <c r="K1191" t="n">
        <v>61.2</v>
      </c>
      <c r="L1191" t="n">
        <v>29.25</v>
      </c>
      <c r="M1191" t="n">
        <v>2</v>
      </c>
      <c r="N1191" t="n">
        <v>112.77</v>
      </c>
      <c r="O1191" t="n">
        <v>43181.22</v>
      </c>
      <c r="P1191" t="n">
        <v>132.62</v>
      </c>
      <c r="Q1191" t="n">
        <v>446.29</v>
      </c>
      <c r="R1191" t="n">
        <v>33.95</v>
      </c>
      <c r="S1191" t="n">
        <v>28.73</v>
      </c>
      <c r="T1191" t="n">
        <v>1952.73</v>
      </c>
      <c r="U1191" t="n">
        <v>0.85</v>
      </c>
      <c r="V1191" t="n">
        <v>0.92</v>
      </c>
      <c r="W1191" t="n">
        <v>0.09</v>
      </c>
      <c r="X1191" t="n">
        <v>0.11</v>
      </c>
      <c r="Y1191" t="n">
        <v>1</v>
      </c>
      <c r="Z1191" t="n">
        <v>10</v>
      </c>
    </row>
    <row r="1192">
      <c r="A1192" t="n">
        <v>114</v>
      </c>
      <c r="B1192" t="n">
        <v>145</v>
      </c>
      <c r="C1192" t="inlineStr">
        <is>
          <t xml:space="preserve">CONCLUIDO	</t>
        </is>
      </c>
      <c r="D1192" t="n">
        <v>8.3085</v>
      </c>
      <c r="E1192" t="n">
        <v>12.04</v>
      </c>
      <c r="F1192" t="n">
        <v>8.82</v>
      </c>
      <c r="G1192" t="n">
        <v>105.81</v>
      </c>
      <c r="H1192" t="n">
        <v>1.51</v>
      </c>
      <c r="I1192" t="n">
        <v>5</v>
      </c>
      <c r="J1192" t="n">
        <v>348.85</v>
      </c>
      <c r="K1192" t="n">
        <v>61.2</v>
      </c>
      <c r="L1192" t="n">
        <v>29.5</v>
      </c>
      <c r="M1192" t="n">
        <v>2</v>
      </c>
      <c r="N1192" t="n">
        <v>113.15</v>
      </c>
      <c r="O1192" t="n">
        <v>43259.02</v>
      </c>
      <c r="P1192" t="n">
        <v>131.98</v>
      </c>
      <c r="Q1192" t="n">
        <v>446.29</v>
      </c>
      <c r="R1192" t="n">
        <v>33.6</v>
      </c>
      <c r="S1192" t="n">
        <v>28.73</v>
      </c>
      <c r="T1192" t="n">
        <v>1779.86</v>
      </c>
      <c r="U1192" t="n">
        <v>0.86</v>
      </c>
      <c r="V1192" t="n">
        <v>0.92</v>
      </c>
      <c r="W1192" t="n">
        <v>0.09</v>
      </c>
      <c r="X1192" t="n">
        <v>0.1</v>
      </c>
      <c r="Y1192" t="n">
        <v>1</v>
      </c>
      <c r="Z1192" t="n">
        <v>10</v>
      </c>
    </row>
    <row r="1193">
      <c r="A1193" t="n">
        <v>115</v>
      </c>
      <c r="B1193" t="n">
        <v>145</v>
      </c>
      <c r="C1193" t="inlineStr">
        <is>
          <t xml:space="preserve">CONCLUIDO	</t>
        </is>
      </c>
      <c r="D1193" t="n">
        <v>8.3118</v>
      </c>
      <c r="E1193" t="n">
        <v>12.03</v>
      </c>
      <c r="F1193" t="n">
        <v>8.81</v>
      </c>
      <c r="G1193" t="n">
        <v>105.75</v>
      </c>
      <c r="H1193" t="n">
        <v>1.52</v>
      </c>
      <c r="I1193" t="n">
        <v>5</v>
      </c>
      <c r="J1193" t="n">
        <v>349.48</v>
      </c>
      <c r="K1193" t="n">
        <v>61.2</v>
      </c>
      <c r="L1193" t="n">
        <v>29.75</v>
      </c>
      <c r="M1193" t="n">
        <v>2</v>
      </c>
      <c r="N1193" t="n">
        <v>113.53</v>
      </c>
      <c r="O1193" t="n">
        <v>43337.02</v>
      </c>
      <c r="P1193" t="n">
        <v>131.29</v>
      </c>
      <c r="Q1193" t="n">
        <v>446.29</v>
      </c>
      <c r="R1193" t="n">
        <v>33.53</v>
      </c>
      <c r="S1193" t="n">
        <v>28.73</v>
      </c>
      <c r="T1193" t="n">
        <v>1742.87</v>
      </c>
      <c r="U1193" t="n">
        <v>0.86</v>
      </c>
      <c r="V1193" t="n">
        <v>0.92</v>
      </c>
      <c r="W1193" t="n">
        <v>0.09</v>
      </c>
      <c r="X1193" t="n">
        <v>0.09</v>
      </c>
      <c r="Y1193" t="n">
        <v>1</v>
      </c>
      <c r="Z1193" t="n">
        <v>10</v>
      </c>
    </row>
    <row r="1194">
      <c r="A1194" t="n">
        <v>116</v>
      </c>
      <c r="B1194" t="n">
        <v>145</v>
      </c>
      <c r="C1194" t="inlineStr">
        <is>
          <t xml:space="preserve">CONCLUIDO	</t>
        </is>
      </c>
      <c r="D1194" t="n">
        <v>8.3095</v>
      </c>
      <c r="E1194" t="n">
        <v>12.03</v>
      </c>
      <c r="F1194" t="n">
        <v>8.82</v>
      </c>
      <c r="G1194" t="n">
        <v>105.79</v>
      </c>
      <c r="H1194" t="n">
        <v>1.53</v>
      </c>
      <c r="I1194" t="n">
        <v>5</v>
      </c>
      <c r="J1194" t="n">
        <v>350.12</v>
      </c>
      <c r="K1194" t="n">
        <v>61.2</v>
      </c>
      <c r="L1194" t="n">
        <v>30</v>
      </c>
      <c r="M1194" t="n">
        <v>1</v>
      </c>
      <c r="N1194" t="n">
        <v>113.92</v>
      </c>
      <c r="O1194" t="n">
        <v>43415.22</v>
      </c>
      <c r="P1194" t="n">
        <v>131.15</v>
      </c>
      <c r="Q1194" t="n">
        <v>446.29</v>
      </c>
      <c r="R1194" t="n">
        <v>33.61</v>
      </c>
      <c r="S1194" t="n">
        <v>28.73</v>
      </c>
      <c r="T1194" t="n">
        <v>1784.18</v>
      </c>
      <c r="U1194" t="n">
        <v>0.85</v>
      </c>
      <c r="V1194" t="n">
        <v>0.92</v>
      </c>
      <c r="W1194" t="n">
        <v>0.09</v>
      </c>
      <c r="X1194" t="n">
        <v>0.1</v>
      </c>
      <c r="Y1194" t="n">
        <v>1</v>
      </c>
      <c r="Z1194" t="n">
        <v>10</v>
      </c>
    </row>
    <row r="1195">
      <c r="A1195" t="n">
        <v>117</v>
      </c>
      <c r="B1195" t="n">
        <v>145</v>
      </c>
      <c r="C1195" t="inlineStr">
        <is>
          <t xml:space="preserve">CONCLUIDO	</t>
        </is>
      </c>
      <c r="D1195" t="n">
        <v>8.306800000000001</v>
      </c>
      <c r="E1195" t="n">
        <v>12.04</v>
      </c>
      <c r="F1195" t="n">
        <v>8.82</v>
      </c>
      <c r="G1195" t="n">
        <v>105.84</v>
      </c>
      <c r="H1195" t="n">
        <v>1.54</v>
      </c>
      <c r="I1195" t="n">
        <v>5</v>
      </c>
      <c r="J1195" t="n">
        <v>350.75</v>
      </c>
      <c r="K1195" t="n">
        <v>61.2</v>
      </c>
      <c r="L1195" t="n">
        <v>30.25</v>
      </c>
      <c r="M1195" t="n">
        <v>1</v>
      </c>
      <c r="N1195" t="n">
        <v>114.3</v>
      </c>
      <c r="O1195" t="n">
        <v>43493.63</v>
      </c>
      <c r="P1195" t="n">
        <v>131.21</v>
      </c>
      <c r="Q1195" t="n">
        <v>446.29</v>
      </c>
      <c r="R1195" t="n">
        <v>33.73</v>
      </c>
      <c r="S1195" t="n">
        <v>28.73</v>
      </c>
      <c r="T1195" t="n">
        <v>1846.03</v>
      </c>
      <c r="U1195" t="n">
        <v>0.85</v>
      </c>
      <c r="V1195" t="n">
        <v>0.92</v>
      </c>
      <c r="W1195" t="n">
        <v>0.09</v>
      </c>
      <c r="X1195" t="n">
        <v>0.1</v>
      </c>
      <c r="Y1195" t="n">
        <v>1</v>
      </c>
      <c r="Z1195" t="n">
        <v>10</v>
      </c>
    </row>
    <row r="1196">
      <c r="A1196" t="n">
        <v>118</v>
      </c>
      <c r="B1196" t="n">
        <v>145</v>
      </c>
      <c r="C1196" t="inlineStr">
        <is>
          <t xml:space="preserve">CONCLUIDO	</t>
        </is>
      </c>
      <c r="D1196" t="n">
        <v>8.3035</v>
      </c>
      <c r="E1196" t="n">
        <v>12.04</v>
      </c>
      <c r="F1196" t="n">
        <v>8.82</v>
      </c>
      <c r="G1196" t="n">
        <v>105.89</v>
      </c>
      <c r="H1196" t="n">
        <v>1.55</v>
      </c>
      <c r="I1196" t="n">
        <v>5</v>
      </c>
      <c r="J1196" t="n">
        <v>351.39</v>
      </c>
      <c r="K1196" t="n">
        <v>61.2</v>
      </c>
      <c r="L1196" t="n">
        <v>30.5</v>
      </c>
      <c r="M1196" t="n">
        <v>1</v>
      </c>
      <c r="N1196" t="n">
        <v>114.69</v>
      </c>
      <c r="O1196" t="n">
        <v>43572.25</v>
      </c>
      <c r="P1196" t="n">
        <v>131.27</v>
      </c>
      <c r="Q1196" t="n">
        <v>446.29</v>
      </c>
      <c r="R1196" t="n">
        <v>33.91</v>
      </c>
      <c r="S1196" t="n">
        <v>28.73</v>
      </c>
      <c r="T1196" t="n">
        <v>1936.65</v>
      </c>
      <c r="U1196" t="n">
        <v>0.85</v>
      </c>
      <c r="V1196" t="n">
        <v>0.92</v>
      </c>
      <c r="W1196" t="n">
        <v>0.09</v>
      </c>
      <c r="X1196" t="n">
        <v>0.1</v>
      </c>
      <c r="Y1196" t="n">
        <v>1</v>
      </c>
      <c r="Z1196" t="n">
        <v>10</v>
      </c>
    </row>
    <row r="1197">
      <c r="A1197" t="n">
        <v>119</v>
      </c>
      <c r="B1197" t="n">
        <v>145</v>
      </c>
      <c r="C1197" t="inlineStr">
        <is>
          <t xml:space="preserve">CONCLUIDO	</t>
        </is>
      </c>
      <c r="D1197" t="n">
        <v>8.299099999999999</v>
      </c>
      <c r="E1197" t="n">
        <v>12.05</v>
      </c>
      <c r="F1197" t="n">
        <v>8.83</v>
      </c>
      <c r="G1197" t="n">
        <v>105.97</v>
      </c>
      <c r="H1197" t="n">
        <v>1.56</v>
      </c>
      <c r="I1197" t="n">
        <v>5</v>
      </c>
      <c r="J1197" t="n">
        <v>352.03</v>
      </c>
      <c r="K1197" t="n">
        <v>61.2</v>
      </c>
      <c r="L1197" t="n">
        <v>30.75</v>
      </c>
      <c r="M1197" t="n">
        <v>0</v>
      </c>
      <c r="N1197" t="n">
        <v>115.08</v>
      </c>
      <c r="O1197" t="n">
        <v>43651.07</v>
      </c>
      <c r="P1197" t="n">
        <v>131.48</v>
      </c>
      <c r="Q1197" t="n">
        <v>446.29</v>
      </c>
      <c r="R1197" t="n">
        <v>34.08</v>
      </c>
      <c r="S1197" t="n">
        <v>28.73</v>
      </c>
      <c r="T1197" t="n">
        <v>2018.74</v>
      </c>
      <c r="U1197" t="n">
        <v>0.84</v>
      </c>
      <c r="V1197" t="n">
        <v>0.92</v>
      </c>
      <c r="W1197" t="n">
        <v>0.09</v>
      </c>
      <c r="X1197" t="n">
        <v>0.11</v>
      </c>
      <c r="Y1197" t="n">
        <v>1</v>
      </c>
      <c r="Z1197" t="n">
        <v>10</v>
      </c>
    </row>
    <row r="1198">
      <c r="A1198" t="n">
        <v>0</v>
      </c>
      <c r="B1198" t="n">
        <v>65</v>
      </c>
      <c r="C1198" t="inlineStr">
        <is>
          <t xml:space="preserve">CONCLUIDO	</t>
        </is>
      </c>
      <c r="D1198" t="n">
        <v>6.2839</v>
      </c>
      <c r="E1198" t="n">
        <v>15.91</v>
      </c>
      <c r="F1198" t="n">
        <v>11.31</v>
      </c>
      <c r="G1198" t="n">
        <v>7.63</v>
      </c>
      <c r="H1198" t="n">
        <v>0.13</v>
      </c>
      <c r="I1198" t="n">
        <v>89</v>
      </c>
      <c r="J1198" t="n">
        <v>133.21</v>
      </c>
      <c r="K1198" t="n">
        <v>46.47</v>
      </c>
      <c r="L1198" t="n">
        <v>1</v>
      </c>
      <c r="M1198" t="n">
        <v>87</v>
      </c>
      <c r="N1198" t="n">
        <v>20.75</v>
      </c>
      <c r="O1198" t="n">
        <v>16663.42</v>
      </c>
      <c r="P1198" t="n">
        <v>121.2</v>
      </c>
      <c r="Q1198" t="n">
        <v>446.37</v>
      </c>
      <c r="R1198" t="n">
        <v>115.02</v>
      </c>
      <c r="S1198" t="n">
        <v>28.73</v>
      </c>
      <c r="T1198" t="n">
        <v>42067.67</v>
      </c>
      <c r="U1198" t="n">
        <v>0.25</v>
      </c>
      <c r="V1198" t="n">
        <v>0.72</v>
      </c>
      <c r="W1198" t="n">
        <v>0.22</v>
      </c>
      <c r="X1198" t="n">
        <v>2.59</v>
      </c>
      <c r="Y1198" t="n">
        <v>1</v>
      </c>
      <c r="Z1198" t="n">
        <v>10</v>
      </c>
    </row>
    <row r="1199">
      <c r="A1199" t="n">
        <v>1</v>
      </c>
      <c r="B1199" t="n">
        <v>65</v>
      </c>
      <c r="C1199" t="inlineStr">
        <is>
          <t xml:space="preserve">CONCLUIDO	</t>
        </is>
      </c>
      <c r="D1199" t="n">
        <v>6.8551</v>
      </c>
      <c r="E1199" t="n">
        <v>14.59</v>
      </c>
      <c r="F1199" t="n">
        <v>10.61</v>
      </c>
      <c r="G1199" t="n">
        <v>9.65</v>
      </c>
      <c r="H1199" t="n">
        <v>0.17</v>
      </c>
      <c r="I1199" t="n">
        <v>66</v>
      </c>
      <c r="J1199" t="n">
        <v>133.55</v>
      </c>
      <c r="K1199" t="n">
        <v>46.47</v>
      </c>
      <c r="L1199" t="n">
        <v>1.25</v>
      </c>
      <c r="M1199" t="n">
        <v>64</v>
      </c>
      <c r="N1199" t="n">
        <v>20.83</v>
      </c>
      <c r="O1199" t="n">
        <v>16704.7</v>
      </c>
      <c r="P1199" t="n">
        <v>112.91</v>
      </c>
      <c r="Q1199" t="n">
        <v>446.33</v>
      </c>
      <c r="R1199" t="n">
        <v>92.13</v>
      </c>
      <c r="S1199" t="n">
        <v>28.73</v>
      </c>
      <c r="T1199" t="n">
        <v>30741.4</v>
      </c>
      <c r="U1199" t="n">
        <v>0.31</v>
      </c>
      <c r="V1199" t="n">
        <v>0.77</v>
      </c>
      <c r="W1199" t="n">
        <v>0.19</v>
      </c>
      <c r="X1199" t="n">
        <v>1.89</v>
      </c>
      <c r="Y1199" t="n">
        <v>1</v>
      </c>
      <c r="Z1199" t="n">
        <v>10</v>
      </c>
    </row>
    <row r="1200">
      <c r="A1200" t="n">
        <v>2</v>
      </c>
      <c r="B1200" t="n">
        <v>65</v>
      </c>
      <c r="C1200" t="inlineStr">
        <is>
          <t xml:space="preserve">CONCLUIDO	</t>
        </is>
      </c>
      <c r="D1200" t="n">
        <v>7.2199</v>
      </c>
      <c r="E1200" t="n">
        <v>13.85</v>
      </c>
      <c r="F1200" t="n">
        <v>10.23</v>
      </c>
      <c r="G1200" t="n">
        <v>11.58</v>
      </c>
      <c r="H1200" t="n">
        <v>0.2</v>
      </c>
      <c r="I1200" t="n">
        <v>53</v>
      </c>
      <c r="J1200" t="n">
        <v>133.88</v>
      </c>
      <c r="K1200" t="n">
        <v>46.47</v>
      </c>
      <c r="L1200" t="n">
        <v>1.5</v>
      </c>
      <c r="M1200" t="n">
        <v>51</v>
      </c>
      <c r="N1200" t="n">
        <v>20.91</v>
      </c>
      <c r="O1200" t="n">
        <v>16746.01</v>
      </c>
      <c r="P1200" t="n">
        <v>108.16</v>
      </c>
      <c r="Q1200" t="n">
        <v>446.35</v>
      </c>
      <c r="R1200" t="n">
        <v>79.75</v>
      </c>
      <c r="S1200" t="n">
        <v>28.73</v>
      </c>
      <c r="T1200" t="n">
        <v>24614.18</v>
      </c>
      <c r="U1200" t="n">
        <v>0.36</v>
      </c>
      <c r="V1200" t="n">
        <v>0.8</v>
      </c>
      <c r="W1200" t="n">
        <v>0.17</v>
      </c>
      <c r="X1200" t="n">
        <v>1.51</v>
      </c>
      <c r="Y1200" t="n">
        <v>1</v>
      </c>
      <c r="Z1200" t="n">
        <v>10</v>
      </c>
    </row>
    <row r="1201">
      <c r="A1201" t="n">
        <v>3</v>
      </c>
      <c r="B1201" t="n">
        <v>65</v>
      </c>
      <c r="C1201" t="inlineStr">
        <is>
          <t xml:space="preserve">CONCLUIDO	</t>
        </is>
      </c>
      <c r="D1201" t="n">
        <v>7.4956</v>
      </c>
      <c r="E1201" t="n">
        <v>13.34</v>
      </c>
      <c r="F1201" t="n">
        <v>9.960000000000001</v>
      </c>
      <c r="G1201" t="n">
        <v>13.59</v>
      </c>
      <c r="H1201" t="n">
        <v>0.23</v>
      </c>
      <c r="I1201" t="n">
        <v>44</v>
      </c>
      <c r="J1201" t="n">
        <v>134.22</v>
      </c>
      <c r="K1201" t="n">
        <v>46.47</v>
      </c>
      <c r="L1201" t="n">
        <v>1.75</v>
      </c>
      <c r="M1201" t="n">
        <v>42</v>
      </c>
      <c r="N1201" t="n">
        <v>21</v>
      </c>
      <c r="O1201" t="n">
        <v>16787.35</v>
      </c>
      <c r="P1201" t="n">
        <v>104.56</v>
      </c>
      <c r="Q1201" t="n">
        <v>446.33</v>
      </c>
      <c r="R1201" t="n">
        <v>70.95</v>
      </c>
      <c r="S1201" t="n">
        <v>28.73</v>
      </c>
      <c r="T1201" t="n">
        <v>20261.98</v>
      </c>
      <c r="U1201" t="n">
        <v>0.4</v>
      </c>
      <c r="V1201" t="n">
        <v>0.82</v>
      </c>
      <c r="W1201" t="n">
        <v>0.15</v>
      </c>
      <c r="X1201" t="n">
        <v>1.24</v>
      </c>
      <c r="Y1201" t="n">
        <v>1</v>
      </c>
      <c r="Z1201" t="n">
        <v>10</v>
      </c>
    </row>
    <row r="1202">
      <c r="A1202" t="n">
        <v>4</v>
      </c>
      <c r="B1202" t="n">
        <v>65</v>
      </c>
      <c r="C1202" t="inlineStr">
        <is>
          <t xml:space="preserve">CONCLUIDO	</t>
        </is>
      </c>
      <c r="D1202" t="n">
        <v>7.701</v>
      </c>
      <c r="E1202" t="n">
        <v>12.99</v>
      </c>
      <c r="F1202" t="n">
        <v>9.77</v>
      </c>
      <c r="G1202" t="n">
        <v>15.43</v>
      </c>
      <c r="H1202" t="n">
        <v>0.26</v>
      </c>
      <c r="I1202" t="n">
        <v>38</v>
      </c>
      <c r="J1202" t="n">
        <v>134.55</v>
      </c>
      <c r="K1202" t="n">
        <v>46.47</v>
      </c>
      <c r="L1202" t="n">
        <v>2</v>
      </c>
      <c r="M1202" t="n">
        <v>36</v>
      </c>
      <c r="N1202" t="n">
        <v>21.09</v>
      </c>
      <c r="O1202" t="n">
        <v>16828.84</v>
      </c>
      <c r="P1202" t="n">
        <v>101.86</v>
      </c>
      <c r="Q1202" t="n">
        <v>446.29</v>
      </c>
      <c r="R1202" t="n">
        <v>64.87</v>
      </c>
      <c r="S1202" t="n">
        <v>28.73</v>
      </c>
      <c r="T1202" t="n">
        <v>17248.17</v>
      </c>
      <c r="U1202" t="n">
        <v>0.44</v>
      </c>
      <c r="V1202" t="n">
        <v>0.83</v>
      </c>
      <c r="W1202" t="n">
        <v>0.14</v>
      </c>
      <c r="X1202" t="n">
        <v>1.05</v>
      </c>
      <c r="Y1202" t="n">
        <v>1</v>
      </c>
      <c r="Z1202" t="n">
        <v>10</v>
      </c>
    </row>
    <row r="1203">
      <c r="A1203" t="n">
        <v>5</v>
      </c>
      <c r="B1203" t="n">
        <v>65</v>
      </c>
      <c r="C1203" t="inlineStr">
        <is>
          <t xml:space="preserve">CONCLUIDO	</t>
        </is>
      </c>
      <c r="D1203" t="n">
        <v>7.8707</v>
      </c>
      <c r="E1203" t="n">
        <v>12.71</v>
      </c>
      <c r="F1203" t="n">
        <v>9.630000000000001</v>
      </c>
      <c r="G1203" t="n">
        <v>17.5</v>
      </c>
      <c r="H1203" t="n">
        <v>0.29</v>
      </c>
      <c r="I1203" t="n">
        <v>33</v>
      </c>
      <c r="J1203" t="n">
        <v>134.89</v>
      </c>
      <c r="K1203" t="n">
        <v>46.47</v>
      </c>
      <c r="L1203" t="n">
        <v>2.25</v>
      </c>
      <c r="M1203" t="n">
        <v>31</v>
      </c>
      <c r="N1203" t="n">
        <v>21.17</v>
      </c>
      <c r="O1203" t="n">
        <v>16870.25</v>
      </c>
      <c r="P1203" t="n">
        <v>99.66</v>
      </c>
      <c r="Q1203" t="n">
        <v>446.35</v>
      </c>
      <c r="R1203" t="n">
        <v>59.94</v>
      </c>
      <c r="S1203" t="n">
        <v>28.73</v>
      </c>
      <c r="T1203" t="n">
        <v>14809.08</v>
      </c>
      <c r="U1203" t="n">
        <v>0.48</v>
      </c>
      <c r="V1203" t="n">
        <v>0.85</v>
      </c>
      <c r="W1203" t="n">
        <v>0.14</v>
      </c>
      <c r="X1203" t="n">
        <v>0.91</v>
      </c>
      <c r="Y1203" t="n">
        <v>1</v>
      </c>
      <c r="Z1203" t="n">
        <v>10</v>
      </c>
    </row>
    <row r="1204">
      <c r="A1204" t="n">
        <v>6</v>
      </c>
      <c r="B1204" t="n">
        <v>65</v>
      </c>
      <c r="C1204" t="inlineStr">
        <is>
          <t xml:space="preserve">CONCLUIDO	</t>
        </is>
      </c>
      <c r="D1204" t="n">
        <v>8.0336</v>
      </c>
      <c r="E1204" t="n">
        <v>12.45</v>
      </c>
      <c r="F1204" t="n">
        <v>9.48</v>
      </c>
      <c r="G1204" t="n">
        <v>19.61</v>
      </c>
      <c r="H1204" t="n">
        <v>0.33</v>
      </c>
      <c r="I1204" t="n">
        <v>29</v>
      </c>
      <c r="J1204" t="n">
        <v>135.22</v>
      </c>
      <c r="K1204" t="n">
        <v>46.47</v>
      </c>
      <c r="L1204" t="n">
        <v>2.5</v>
      </c>
      <c r="M1204" t="n">
        <v>27</v>
      </c>
      <c r="N1204" t="n">
        <v>21.26</v>
      </c>
      <c r="O1204" t="n">
        <v>16911.68</v>
      </c>
      <c r="P1204" t="n">
        <v>97.37</v>
      </c>
      <c r="Q1204" t="n">
        <v>446.32</v>
      </c>
      <c r="R1204" t="n">
        <v>54.98</v>
      </c>
      <c r="S1204" t="n">
        <v>28.73</v>
      </c>
      <c r="T1204" t="n">
        <v>12350.47</v>
      </c>
      <c r="U1204" t="n">
        <v>0.52</v>
      </c>
      <c r="V1204" t="n">
        <v>0.86</v>
      </c>
      <c r="W1204" t="n">
        <v>0.13</v>
      </c>
      <c r="X1204" t="n">
        <v>0.76</v>
      </c>
      <c r="Y1204" t="n">
        <v>1</v>
      </c>
      <c r="Z1204" t="n">
        <v>10</v>
      </c>
    </row>
    <row r="1205">
      <c r="A1205" t="n">
        <v>7</v>
      </c>
      <c r="B1205" t="n">
        <v>65</v>
      </c>
      <c r="C1205" t="inlineStr">
        <is>
          <t xml:space="preserve">CONCLUIDO	</t>
        </is>
      </c>
      <c r="D1205" t="n">
        <v>8.1494</v>
      </c>
      <c r="E1205" t="n">
        <v>12.27</v>
      </c>
      <c r="F1205" t="n">
        <v>9.380000000000001</v>
      </c>
      <c r="G1205" t="n">
        <v>21.65</v>
      </c>
      <c r="H1205" t="n">
        <v>0.36</v>
      </c>
      <c r="I1205" t="n">
        <v>26</v>
      </c>
      <c r="J1205" t="n">
        <v>135.56</v>
      </c>
      <c r="K1205" t="n">
        <v>46.47</v>
      </c>
      <c r="L1205" t="n">
        <v>2.75</v>
      </c>
      <c r="M1205" t="n">
        <v>24</v>
      </c>
      <c r="N1205" t="n">
        <v>21.34</v>
      </c>
      <c r="O1205" t="n">
        <v>16953.14</v>
      </c>
      <c r="P1205" t="n">
        <v>95.53</v>
      </c>
      <c r="Q1205" t="n">
        <v>446.27</v>
      </c>
      <c r="R1205" t="n">
        <v>52.61</v>
      </c>
      <c r="S1205" t="n">
        <v>28.73</v>
      </c>
      <c r="T1205" t="n">
        <v>11178.94</v>
      </c>
      <c r="U1205" t="n">
        <v>0.55</v>
      </c>
      <c r="V1205" t="n">
        <v>0.87</v>
      </c>
      <c r="W1205" t="n">
        <v>0.11</v>
      </c>
      <c r="X1205" t="n">
        <v>0.66</v>
      </c>
      <c r="Y1205" t="n">
        <v>1</v>
      </c>
      <c r="Z1205" t="n">
        <v>10</v>
      </c>
    </row>
    <row r="1206">
      <c r="A1206" t="n">
        <v>8</v>
      </c>
      <c r="B1206" t="n">
        <v>65</v>
      </c>
      <c r="C1206" t="inlineStr">
        <is>
          <t xml:space="preserve">CONCLUIDO	</t>
        </is>
      </c>
      <c r="D1206" t="n">
        <v>8.1731</v>
      </c>
      <c r="E1206" t="n">
        <v>12.24</v>
      </c>
      <c r="F1206" t="n">
        <v>9.4</v>
      </c>
      <c r="G1206" t="n">
        <v>23.5</v>
      </c>
      <c r="H1206" t="n">
        <v>0.39</v>
      </c>
      <c r="I1206" t="n">
        <v>24</v>
      </c>
      <c r="J1206" t="n">
        <v>135.9</v>
      </c>
      <c r="K1206" t="n">
        <v>46.47</v>
      </c>
      <c r="L1206" t="n">
        <v>3</v>
      </c>
      <c r="M1206" t="n">
        <v>22</v>
      </c>
      <c r="N1206" t="n">
        <v>21.43</v>
      </c>
      <c r="O1206" t="n">
        <v>16994.64</v>
      </c>
      <c r="P1206" t="n">
        <v>95.18000000000001</v>
      </c>
      <c r="Q1206" t="n">
        <v>446.28</v>
      </c>
      <c r="R1206" t="n">
        <v>52.88</v>
      </c>
      <c r="S1206" t="n">
        <v>28.73</v>
      </c>
      <c r="T1206" t="n">
        <v>11322.67</v>
      </c>
      <c r="U1206" t="n">
        <v>0.54</v>
      </c>
      <c r="V1206" t="n">
        <v>0.87</v>
      </c>
      <c r="W1206" t="n">
        <v>0.12</v>
      </c>
      <c r="X1206" t="n">
        <v>0.68</v>
      </c>
      <c r="Y1206" t="n">
        <v>1</v>
      </c>
      <c r="Z1206" t="n">
        <v>10</v>
      </c>
    </row>
    <row r="1207">
      <c r="A1207" t="n">
        <v>9</v>
      </c>
      <c r="B1207" t="n">
        <v>65</v>
      </c>
      <c r="C1207" t="inlineStr">
        <is>
          <t xml:space="preserve">CONCLUIDO	</t>
        </is>
      </c>
      <c r="D1207" t="n">
        <v>8.254200000000001</v>
      </c>
      <c r="E1207" t="n">
        <v>12.12</v>
      </c>
      <c r="F1207" t="n">
        <v>9.34</v>
      </c>
      <c r="G1207" t="n">
        <v>25.46</v>
      </c>
      <c r="H1207" t="n">
        <v>0.42</v>
      </c>
      <c r="I1207" t="n">
        <v>22</v>
      </c>
      <c r="J1207" t="n">
        <v>136.23</v>
      </c>
      <c r="K1207" t="n">
        <v>46.47</v>
      </c>
      <c r="L1207" t="n">
        <v>3.25</v>
      </c>
      <c r="M1207" t="n">
        <v>20</v>
      </c>
      <c r="N1207" t="n">
        <v>21.52</v>
      </c>
      <c r="O1207" t="n">
        <v>17036.16</v>
      </c>
      <c r="P1207" t="n">
        <v>93.70999999999999</v>
      </c>
      <c r="Q1207" t="n">
        <v>446.32</v>
      </c>
      <c r="R1207" t="n">
        <v>50.73</v>
      </c>
      <c r="S1207" t="n">
        <v>28.73</v>
      </c>
      <c r="T1207" t="n">
        <v>10259.9</v>
      </c>
      <c r="U1207" t="n">
        <v>0.57</v>
      </c>
      <c r="V1207" t="n">
        <v>0.87</v>
      </c>
      <c r="W1207" t="n">
        <v>0.12</v>
      </c>
      <c r="X1207" t="n">
        <v>0.61</v>
      </c>
      <c r="Y1207" t="n">
        <v>1</v>
      </c>
      <c r="Z1207" t="n">
        <v>10</v>
      </c>
    </row>
    <row r="1208">
      <c r="A1208" t="n">
        <v>10</v>
      </c>
      <c r="B1208" t="n">
        <v>65</v>
      </c>
      <c r="C1208" t="inlineStr">
        <is>
          <t xml:space="preserve">CONCLUIDO	</t>
        </is>
      </c>
      <c r="D1208" t="n">
        <v>8.343</v>
      </c>
      <c r="E1208" t="n">
        <v>11.99</v>
      </c>
      <c r="F1208" t="n">
        <v>9.26</v>
      </c>
      <c r="G1208" t="n">
        <v>27.78</v>
      </c>
      <c r="H1208" t="n">
        <v>0.45</v>
      </c>
      <c r="I1208" t="n">
        <v>20</v>
      </c>
      <c r="J1208" t="n">
        <v>136.57</v>
      </c>
      <c r="K1208" t="n">
        <v>46.47</v>
      </c>
      <c r="L1208" t="n">
        <v>3.5</v>
      </c>
      <c r="M1208" t="n">
        <v>18</v>
      </c>
      <c r="N1208" t="n">
        <v>21.6</v>
      </c>
      <c r="O1208" t="n">
        <v>17077.72</v>
      </c>
      <c r="P1208" t="n">
        <v>92.2</v>
      </c>
      <c r="Q1208" t="n">
        <v>446.3</v>
      </c>
      <c r="R1208" t="n">
        <v>48.3</v>
      </c>
      <c r="S1208" t="n">
        <v>28.73</v>
      </c>
      <c r="T1208" t="n">
        <v>9054.75</v>
      </c>
      <c r="U1208" t="n">
        <v>0.59</v>
      </c>
      <c r="V1208" t="n">
        <v>0.88</v>
      </c>
      <c r="W1208" t="n">
        <v>0.11</v>
      </c>
      <c r="X1208" t="n">
        <v>0.54</v>
      </c>
      <c r="Y1208" t="n">
        <v>1</v>
      </c>
      <c r="Z1208" t="n">
        <v>10</v>
      </c>
    </row>
    <row r="1209">
      <c r="A1209" t="n">
        <v>11</v>
      </c>
      <c r="B1209" t="n">
        <v>65</v>
      </c>
      <c r="C1209" t="inlineStr">
        <is>
          <t xml:space="preserve">CONCLUIDO	</t>
        </is>
      </c>
      <c r="D1209" t="n">
        <v>8.376200000000001</v>
      </c>
      <c r="E1209" t="n">
        <v>11.94</v>
      </c>
      <c r="F1209" t="n">
        <v>9.24</v>
      </c>
      <c r="G1209" t="n">
        <v>29.18</v>
      </c>
      <c r="H1209" t="n">
        <v>0.48</v>
      </c>
      <c r="I1209" t="n">
        <v>19</v>
      </c>
      <c r="J1209" t="n">
        <v>136.91</v>
      </c>
      <c r="K1209" t="n">
        <v>46.47</v>
      </c>
      <c r="L1209" t="n">
        <v>3.75</v>
      </c>
      <c r="M1209" t="n">
        <v>17</v>
      </c>
      <c r="N1209" t="n">
        <v>21.69</v>
      </c>
      <c r="O1209" t="n">
        <v>17119.3</v>
      </c>
      <c r="P1209" t="n">
        <v>91.51000000000001</v>
      </c>
      <c r="Q1209" t="n">
        <v>446.31</v>
      </c>
      <c r="R1209" t="n">
        <v>47.59</v>
      </c>
      <c r="S1209" t="n">
        <v>28.73</v>
      </c>
      <c r="T1209" t="n">
        <v>8702.75</v>
      </c>
      <c r="U1209" t="n">
        <v>0.6</v>
      </c>
      <c r="V1209" t="n">
        <v>0.88</v>
      </c>
      <c r="W1209" t="n">
        <v>0.11</v>
      </c>
      <c r="X1209" t="n">
        <v>0.52</v>
      </c>
      <c r="Y1209" t="n">
        <v>1</v>
      </c>
      <c r="Z1209" t="n">
        <v>10</v>
      </c>
    </row>
    <row r="1210">
      <c r="A1210" t="n">
        <v>12</v>
      </c>
      <c r="B1210" t="n">
        <v>65</v>
      </c>
      <c r="C1210" t="inlineStr">
        <is>
          <t xml:space="preserve">CONCLUIDO	</t>
        </is>
      </c>
      <c r="D1210" t="n">
        <v>8.419700000000001</v>
      </c>
      <c r="E1210" t="n">
        <v>11.88</v>
      </c>
      <c r="F1210" t="n">
        <v>9.210000000000001</v>
      </c>
      <c r="G1210" t="n">
        <v>30.69</v>
      </c>
      <c r="H1210" t="n">
        <v>0.52</v>
      </c>
      <c r="I1210" t="n">
        <v>18</v>
      </c>
      <c r="J1210" t="n">
        <v>137.25</v>
      </c>
      <c r="K1210" t="n">
        <v>46.47</v>
      </c>
      <c r="L1210" t="n">
        <v>4</v>
      </c>
      <c r="M1210" t="n">
        <v>16</v>
      </c>
      <c r="N1210" t="n">
        <v>21.78</v>
      </c>
      <c r="O1210" t="n">
        <v>17160.92</v>
      </c>
      <c r="P1210" t="n">
        <v>90.15000000000001</v>
      </c>
      <c r="Q1210" t="n">
        <v>446.27</v>
      </c>
      <c r="R1210" t="n">
        <v>46.48</v>
      </c>
      <c r="S1210" t="n">
        <v>28.73</v>
      </c>
      <c r="T1210" t="n">
        <v>8154.94</v>
      </c>
      <c r="U1210" t="n">
        <v>0.62</v>
      </c>
      <c r="V1210" t="n">
        <v>0.88</v>
      </c>
      <c r="W1210" t="n">
        <v>0.11</v>
      </c>
      <c r="X1210" t="n">
        <v>0.49</v>
      </c>
      <c r="Y1210" t="n">
        <v>1</v>
      </c>
      <c r="Z1210" t="n">
        <v>10</v>
      </c>
    </row>
    <row r="1211">
      <c r="A1211" t="n">
        <v>13</v>
      </c>
      <c r="B1211" t="n">
        <v>65</v>
      </c>
      <c r="C1211" t="inlineStr">
        <is>
          <t xml:space="preserve">CONCLUIDO	</t>
        </is>
      </c>
      <c r="D1211" t="n">
        <v>8.4986</v>
      </c>
      <c r="E1211" t="n">
        <v>11.77</v>
      </c>
      <c r="F1211" t="n">
        <v>9.15</v>
      </c>
      <c r="G1211" t="n">
        <v>34.32</v>
      </c>
      <c r="H1211" t="n">
        <v>0.55</v>
      </c>
      <c r="I1211" t="n">
        <v>16</v>
      </c>
      <c r="J1211" t="n">
        <v>137.58</v>
      </c>
      <c r="K1211" t="n">
        <v>46.47</v>
      </c>
      <c r="L1211" t="n">
        <v>4.25</v>
      </c>
      <c r="M1211" t="n">
        <v>14</v>
      </c>
      <c r="N1211" t="n">
        <v>21.87</v>
      </c>
      <c r="O1211" t="n">
        <v>17202.57</v>
      </c>
      <c r="P1211" t="n">
        <v>88.67</v>
      </c>
      <c r="Q1211" t="n">
        <v>446.27</v>
      </c>
      <c r="R1211" t="n">
        <v>44.56</v>
      </c>
      <c r="S1211" t="n">
        <v>28.73</v>
      </c>
      <c r="T1211" t="n">
        <v>7205.1</v>
      </c>
      <c r="U1211" t="n">
        <v>0.64</v>
      </c>
      <c r="V1211" t="n">
        <v>0.89</v>
      </c>
      <c r="W1211" t="n">
        <v>0.11</v>
      </c>
      <c r="X1211" t="n">
        <v>0.43</v>
      </c>
      <c r="Y1211" t="n">
        <v>1</v>
      </c>
      <c r="Z1211" t="n">
        <v>10</v>
      </c>
    </row>
    <row r="1212">
      <c r="A1212" t="n">
        <v>14</v>
      </c>
      <c r="B1212" t="n">
        <v>65</v>
      </c>
      <c r="C1212" t="inlineStr">
        <is>
          <t xml:space="preserve">CONCLUIDO	</t>
        </is>
      </c>
      <c r="D1212" t="n">
        <v>8.546200000000001</v>
      </c>
      <c r="E1212" t="n">
        <v>11.7</v>
      </c>
      <c r="F1212" t="n">
        <v>9.109999999999999</v>
      </c>
      <c r="G1212" t="n">
        <v>36.45</v>
      </c>
      <c r="H1212" t="n">
        <v>0.58</v>
      </c>
      <c r="I1212" t="n">
        <v>15</v>
      </c>
      <c r="J1212" t="n">
        <v>137.92</v>
      </c>
      <c r="K1212" t="n">
        <v>46.47</v>
      </c>
      <c r="L1212" t="n">
        <v>4.5</v>
      </c>
      <c r="M1212" t="n">
        <v>13</v>
      </c>
      <c r="N1212" t="n">
        <v>21.95</v>
      </c>
      <c r="O1212" t="n">
        <v>17244.24</v>
      </c>
      <c r="P1212" t="n">
        <v>87.8</v>
      </c>
      <c r="Q1212" t="n">
        <v>446.28</v>
      </c>
      <c r="R1212" t="n">
        <v>43.39</v>
      </c>
      <c r="S1212" t="n">
        <v>28.73</v>
      </c>
      <c r="T1212" t="n">
        <v>6622.88</v>
      </c>
      <c r="U1212" t="n">
        <v>0.66</v>
      </c>
      <c r="V1212" t="n">
        <v>0.89</v>
      </c>
      <c r="W1212" t="n">
        <v>0.1</v>
      </c>
      <c r="X1212" t="n">
        <v>0.39</v>
      </c>
      <c r="Y1212" t="n">
        <v>1</v>
      </c>
      <c r="Z1212" t="n">
        <v>10</v>
      </c>
    </row>
    <row r="1213">
      <c r="A1213" t="n">
        <v>15</v>
      </c>
      <c r="B1213" t="n">
        <v>65</v>
      </c>
      <c r="C1213" t="inlineStr">
        <is>
          <t xml:space="preserve">CONCLUIDO	</t>
        </is>
      </c>
      <c r="D1213" t="n">
        <v>8.576499999999999</v>
      </c>
      <c r="E1213" t="n">
        <v>11.66</v>
      </c>
      <c r="F1213" t="n">
        <v>9.07</v>
      </c>
      <c r="G1213" t="n">
        <v>36.28</v>
      </c>
      <c r="H1213" t="n">
        <v>0.61</v>
      </c>
      <c r="I1213" t="n">
        <v>15</v>
      </c>
      <c r="J1213" t="n">
        <v>138.26</v>
      </c>
      <c r="K1213" t="n">
        <v>46.47</v>
      </c>
      <c r="L1213" t="n">
        <v>4.75</v>
      </c>
      <c r="M1213" t="n">
        <v>13</v>
      </c>
      <c r="N1213" t="n">
        <v>22.04</v>
      </c>
      <c r="O1213" t="n">
        <v>17285.95</v>
      </c>
      <c r="P1213" t="n">
        <v>86.93000000000001</v>
      </c>
      <c r="Q1213" t="n">
        <v>446.27</v>
      </c>
      <c r="R1213" t="n">
        <v>41.77</v>
      </c>
      <c r="S1213" t="n">
        <v>28.73</v>
      </c>
      <c r="T1213" t="n">
        <v>5814.27</v>
      </c>
      <c r="U1213" t="n">
        <v>0.6899999999999999</v>
      </c>
      <c r="V1213" t="n">
        <v>0.9</v>
      </c>
      <c r="W1213" t="n">
        <v>0.11</v>
      </c>
      <c r="X1213" t="n">
        <v>0.35</v>
      </c>
      <c r="Y1213" t="n">
        <v>1</v>
      </c>
      <c r="Z1213" t="n">
        <v>10</v>
      </c>
    </row>
    <row r="1214">
      <c r="A1214" t="n">
        <v>16</v>
      </c>
      <c r="B1214" t="n">
        <v>65</v>
      </c>
      <c r="C1214" t="inlineStr">
        <is>
          <t xml:space="preserve">CONCLUIDO	</t>
        </is>
      </c>
      <c r="D1214" t="n">
        <v>8.555300000000001</v>
      </c>
      <c r="E1214" t="n">
        <v>11.69</v>
      </c>
      <c r="F1214" t="n">
        <v>9.130000000000001</v>
      </c>
      <c r="G1214" t="n">
        <v>39.12</v>
      </c>
      <c r="H1214" t="n">
        <v>0.64</v>
      </c>
      <c r="I1214" t="n">
        <v>14</v>
      </c>
      <c r="J1214" t="n">
        <v>138.6</v>
      </c>
      <c r="K1214" t="n">
        <v>46.47</v>
      </c>
      <c r="L1214" t="n">
        <v>5</v>
      </c>
      <c r="M1214" t="n">
        <v>12</v>
      </c>
      <c r="N1214" t="n">
        <v>22.13</v>
      </c>
      <c r="O1214" t="n">
        <v>17327.69</v>
      </c>
      <c r="P1214" t="n">
        <v>86.42</v>
      </c>
      <c r="Q1214" t="n">
        <v>446.27</v>
      </c>
      <c r="R1214" t="n">
        <v>44.19</v>
      </c>
      <c r="S1214" t="n">
        <v>28.73</v>
      </c>
      <c r="T1214" t="n">
        <v>7031.65</v>
      </c>
      <c r="U1214" t="n">
        <v>0.65</v>
      </c>
      <c r="V1214" t="n">
        <v>0.89</v>
      </c>
      <c r="W1214" t="n">
        <v>0.1</v>
      </c>
      <c r="X1214" t="n">
        <v>0.41</v>
      </c>
      <c r="Y1214" t="n">
        <v>1</v>
      </c>
      <c r="Z1214" t="n">
        <v>10</v>
      </c>
    </row>
    <row r="1215">
      <c r="A1215" t="n">
        <v>17</v>
      </c>
      <c r="B1215" t="n">
        <v>65</v>
      </c>
      <c r="C1215" t="inlineStr">
        <is>
          <t xml:space="preserve">CONCLUIDO	</t>
        </is>
      </c>
      <c r="D1215" t="n">
        <v>8.609400000000001</v>
      </c>
      <c r="E1215" t="n">
        <v>11.62</v>
      </c>
      <c r="F1215" t="n">
        <v>9.08</v>
      </c>
      <c r="G1215" t="n">
        <v>41.91</v>
      </c>
      <c r="H1215" t="n">
        <v>0.67</v>
      </c>
      <c r="I1215" t="n">
        <v>13</v>
      </c>
      <c r="J1215" t="n">
        <v>138.94</v>
      </c>
      <c r="K1215" t="n">
        <v>46.47</v>
      </c>
      <c r="L1215" t="n">
        <v>5.25</v>
      </c>
      <c r="M1215" t="n">
        <v>11</v>
      </c>
      <c r="N1215" t="n">
        <v>22.22</v>
      </c>
      <c r="O1215" t="n">
        <v>17369.47</v>
      </c>
      <c r="P1215" t="n">
        <v>85.20999999999999</v>
      </c>
      <c r="Q1215" t="n">
        <v>446.27</v>
      </c>
      <c r="R1215" t="n">
        <v>42.45</v>
      </c>
      <c r="S1215" t="n">
        <v>28.73</v>
      </c>
      <c r="T1215" t="n">
        <v>6165.72</v>
      </c>
      <c r="U1215" t="n">
        <v>0.68</v>
      </c>
      <c r="V1215" t="n">
        <v>0.9</v>
      </c>
      <c r="W1215" t="n">
        <v>0.1</v>
      </c>
      <c r="X1215" t="n">
        <v>0.36</v>
      </c>
      <c r="Y1215" t="n">
        <v>1</v>
      </c>
      <c r="Z1215" t="n">
        <v>10</v>
      </c>
    </row>
    <row r="1216">
      <c r="A1216" t="n">
        <v>18</v>
      </c>
      <c r="B1216" t="n">
        <v>65</v>
      </c>
      <c r="C1216" t="inlineStr">
        <is>
          <t xml:space="preserve">CONCLUIDO	</t>
        </is>
      </c>
      <c r="D1216" t="n">
        <v>8.6691</v>
      </c>
      <c r="E1216" t="n">
        <v>11.54</v>
      </c>
      <c r="F1216" t="n">
        <v>9.029999999999999</v>
      </c>
      <c r="G1216" t="n">
        <v>45.14</v>
      </c>
      <c r="H1216" t="n">
        <v>0.7</v>
      </c>
      <c r="I1216" t="n">
        <v>12</v>
      </c>
      <c r="J1216" t="n">
        <v>139.28</v>
      </c>
      <c r="K1216" t="n">
        <v>46.47</v>
      </c>
      <c r="L1216" t="n">
        <v>5.5</v>
      </c>
      <c r="M1216" t="n">
        <v>10</v>
      </c>
      <c r="N1216" t="n">
        <v>22.31</v>
      </c>
      <c r="O1216" t="n">
        <v>17411.27</v>
      </c>
      <c r="P1216" t="n">
        <v>83.7</v>
      </c>
      <c r="Q1216" t="n">
        <v>446.28</v>
      </c>
      <c r="R1216" t="n">
        <v>40.69</v>
      </c>
      <c r="S1216" t="n">
        <v>28.73</v>
      </c>
      <c r="T1216" t="n">
        <v>5290.8</v>
      </c>
      <c r="U1216" t="n">
        <v>0.71</v>
      </c>
      <c r="V1216" t="n">
        <v>0.9</v>
      </c>
      <c r="W1216" t="n">
        <v>0.1</v>
      </c>
      <c r="X1216" t="n">
        <v>0.31</v>
      </c>
      <c r="Y1216" t="n">
        <v>1</v>
      </c>
      <c r="Z1216" t="n">
        <v>10</v>
      </c>
    </row>
    <row r="1217">
      <c r="A1217" t="n">
        <v>19</v>
      </c>
      <c r="B1217" t="n">
        <v>65</v>
      </c>
      <c r="C1217" t="inlineStr">
        <is>
          <t xml:space="preserve">CONCLUIDO	</t>
        </is>
      </c>
      <c r="D1217" t="n">
        <v>8.663</v>
      </c>
      <c r="E1217" t="n">
        <v>11.54</v>
      </c>
      <c r="F1217" t="n">
        <v>9.039999999999999</v>
      </c>
      <c r="G1217" t="n">
        <v>45.18</v>
      </c>
      <c r="H1217" t="n">
        <v>0.73</v>
      </c>
      <c r="I1217" t="n">
        <v>12</v>
      </c>
      <c r="J1217" t="n">
        <v>139.61</v>
      </c>
      <c r="K1217" t="n">
        <v>46.47</v>
      </c>
      <c r="L1217" t="n">
        <v>5.75</v>
      </c>
      <c r="M1217" t="n">
        <v>10</v>
      </c>
      <c r="N1217" t="n">
        <v>22.4</v>
      </c>
      <c r="O1217" t="n">
        <v>17453.1</v>
      </c>
      <c r="P1217" t="n">
        <v>83.56</v>
      </c>
      <c r="Q1217" t="n">
        <v>446.29</v>
      </c>
      <c r="R1217" t="n">
        <v>40.93</v>
      </c>
      <c r="S1217" t="n">
        <v>28.73</v>
      </c>
      <c r="T1217" t="n">
        <v>5408.1</v>
      </c>
      <c r="U1217" t="n">
        <v>0.7</v>
      </c>
      <c r="V1217" t="n">
        <v>0.9</v>
      </c>
      <c r="W1217" t="n">
        <v>0.1</v>
      </c>
      <c r="X1217" t="n">
        <v>0.32</v>
      </c>
      <c r="Y1217" t="n">
        <v>1</v>
      </c>
      <c r="Z1217" t="n">
        <v>10</v>
      </c>
    </row>
    <row r="1218">
      <c r="A1218" t="n">
        <v>20</v>
      </c>
      <c r="B1218" t="n">
        <v>65</v>
      </c>
      <c r="C1218" t="inlineStr">
        <is>
          <t xml:space="preserve">CONCLUIDO	</t>
        </is>
      </c>
      <c r="D1218" t="n">
        <v>8.7089</v>
      </c>
      <c r="E1218" t="n">
        <v>11.48</v>
      </c>
      <c r="F1218" t="n">
        <v>9</v>
      </c>
      <c r="G1218" t="n">
        <v>49.11</v>
      </c>
      <c r="H1218" t="n">
        <v>0.76</v>
      </c>
      <c r="I1218" t="n">
        <v>11</v>
      </c>
      <c r="J1218" t="n">
        <v>139.95</v>
      </c>
      <c r="K1218" t="n">
        <v>46.47</v>
      </c>
      <c r="L1218" t="n">
        <v>6</v>
      </c>
      <c r="M1218" t="n">
        <v>9</v>
      </c>
      <c r="N1218" t="n">
        <v>22.49</v>
      </c>
      <c r="O1218" t="n">
        <v>17494.97</v>
      </c>
      <c r="P1218" t="n">
        <v>81.79000000000001</v>
      </c>
      <c r="Q1218" t="n">
        <v>446.28</v>
      </c>
      <c r="R1218" t="n">
        <v>39.78</v>
      </c>
      <c r="S1218" t="n">
        <v>28.73</v>
      </c>
      <c r="T1218" t="n">
        <v>4839.23</v>
      </c>
      <c r="U1218" t="n">
        <v>0.72</v>
      </c>
      <c r="V1218" t="n">
        <v>0.9</v>
      </c>
      <c r="W1218" t="n">
        <v>0.1</v>
      </c>
      <c r="X1218" t="n">
        <v>0.28</v>
      </c>
      <c r="Y1218" t="n">
        <v>1</v>
      </c>
      <c r="Z1218" t="n">
        <v>10</v>
      </c>
    </row>
    <row r="1219">
      <c r="A1219" t="n">
        <v>21</v>
      </c>
      <c r="B1219" t="n">
        <v>65</v>
      </c>
      <c r="C1219" t="inlineStr">
        <is>
          <t xml:space="preserve">CONCLUIDO	</t>
        </is>
      </c>
      <c r="D1219" t="n">
        <v>8.702</v>
      </c>
      <c r="E1219" t="n">
        <v>11.49</v>
      </c>
      <c r="F1219" t="n">
        <v>9.01</v>
      </c>
      <c r="G1219" t="n">
        <v>49.16</v>
      </c>
      <c r="H1219" t="n">
        <v>0.79</v>
      </c>
      <c r="I1219" t="n">
        <v>11</v>
      </c>
      <c r="J1219" t="n">
        <v>140.29</v>
      </c>
      <c r="K1219" t="n">
        <v>46.47</v>
      </c>
      <c r="L1219" t="n">
        <v>6.25</v>
      </c>
      <c r="M1219" t="n">
        <v>9</v>
      </c>
      <c r="N1219" t="n">
        <v>22.58</v>
      </c>
      <c r="O1219" t="n">
        <v>17536.87</v>
      </c>
      <c r="P1219" t="n">
        <v>81.02</v>
      </c>
      <c r="Q1219" t="n">
        <v>446.27</v>
      </c>
      <c r="R1219" t="n">
        <v>40.14</v>
      </c>
      <c r="S1219" t="n">
        <v>28.73</v>
      </c>
      <c r="T1219" t="n">
        <v>5021.01</v>
      </c>
      <c r="U1219" t="n">
        <v>0.72</v>
      </c>
      <c r="V1219" t="n">
        <v>0.9</v>
      </c>
      <c r="W1219" t="n">
        <v>0.1</v>
      </c>
      <c r="X1219" t="n">
        <v>0.29</v>
      </c>
      <c r="Y1219" t="n">
        <v>1</v>
      </c>
      <c r="Z1219" t="n">
        <v>10</v>
      </c>
    </row>
    <row r="1220">
      <c r="A1220" t="n">
        <v>22</v>
      </c>
      <c r="B1220" t="n">
        <v>65</v>
      </c>
      <c r="C1220" t="inlineStr">
        <is>
          <t xml:space="preserve">CONCLUIDO	</t>
        </is>
      </c>
      <c r="D1220" t="n">
        <v>8.7766</v>
      </c>
      <c r="E1220" t="n">
        <v>11.39</v>
      </c>
      <c r="F1220" t="n">
        <v>8.94</v>
      </c>
      <c r="G1220" t="n">
        <v>53.65</v>
      </c>
      <c r="H1220" t="n">
        <v>0.82</v>
      </c>
      <c r="I1220" t="n">
        <v>10</v>
      </c>
      <c r="J1220" t="n">
        <v>140.63</v>
      </c>
      <c r="K1220" t="n">
        <v>46.47</v>
      </c>
      <c r="L1220" t="n">
        <v>6.5</v>
      </c>
      <c r="M1220" t="n">
        <v>8</v>
      </c>
      <c r="N1220" t="n">
        <v>22.67</v>
      </c>
      <c r="O1220" t="n">
        <v>17578.8</v>
      </c>
      <c r="P1220" t="n">
        <v>79.88</v>
      </c>
      <c r="Q1220" t="n">
        <v>446.31</v>
      </c>
      <c r="R1220" t="n">
        <v>37.68</v>
      </c>
      <c r="S1220" t="n">
        <v>28.73</v>
      </c>
      <c r="T1220" t="n">
        <v>3793.24</v>
      </c>
      <c r="U1220" t="n">
        <v>0.76</v>
      </c>
      <c r="V1220" t="n">
        <v>0.91</v>
      </c>
      <c r="W1220" t="n">
        <v>0.1</v>
      </c>
      <c r="X1220" t="n">
        <v>0.22</v>
      </c>
      <c r="Y1220" t="n">
        <v>1</v>
      </c>
      <c r="Z1220" t="n">
        <v>10</v>
      </c>
    </row>
    <row r="1221">
      <c r="A1221" t="n">
        <v>23</v>
      </c>
      <c r="B1221" t="n">
        <v>65</v>
      </c>
      <c r="C1221" t="inlineStr">
        <is>
          <t xml:space="preserve">CONCLUIDO	</t>
        </is>
      </c>
      <c r="D1221" t="n">
        <v>8.770899999999999</v>
      </c>
      <c r="E1221" t="n">
        <v>11.4</v>
      </c>
      <c r="F1221" t="n">
        <v>8.949999999999999</v>
      </c>
      <c r="G1221" t="n">
        <v>53.69</v>
      </c>
      <c r="H1221" t="n">
        <v>0.85</v>
      </c>
      <c r="I1221" t="n">
        <v>10</v>
      </c>
      <c r="J1221" t="n">
        <v>140.97</v>
      </c>
      <c r="K1221" t="n">
        <v>46.47</v>
      </c>
      <c r="L1221" t="n">
        <v>6.75</v>
      </c>
      <c r="M1221" t="n">
        <v>8</v>
      </c>
      <c r="N1221" t="n">
        <v>22.76</v>
      </c>
      <c r="O1221" t="n">
        <v>17620.76</v>
      </c>
      <c r="P1221" t="n">
        <v>78.84999999999999</v>
      </c>
      <c r="Q1221" t="n">
        <v>446.29</v>
      </c>
      <c r="R1221" t="n">
        <v>38.18</v>
      </c>
      <c r="S1221" t="n">
        <v>28.73</v>
      </c>
      <c r="T1221" t="n">
        <v>4044.33</v>
      </c>
      <c r="U1221" t="n">
        <v>0.75</v>
      </c>
      <c r="V1221" t="n">
        <v>0.91</v>
      </c>
      <c r="W1221" t="n">
        <v>0.09</v>
      </c>
      <c r="X1221" t="n">
        <v>0.23</v>
      </c>
      <c r="Y1221" t="n">
        <v>1</v>
      </c>
      <c r="Z1221" t="n">
        <v>10</v>
      </c>
    </row>
    <row r="1222">
      <c r="A1222" t="n">
        <v>24</v>
      </c>
      <c r="B1222" t="n">
        <v>65</v>
      </c>
      <c r="C1222" t="inlineStr">
        <is>
          <t xml:space="preserve">CONCLUIDO	</t>
        </is>
      </c>
      <c r="D1222" t="n">
        <v>8.7942</v>
      </c>
      <c r="E1222" t="n">
        <v>11.37</v>
      </c>
      <c r="F1222" t="n">
        <v>8.949999999999999</v>
      </c>
      <c r="G1222" t="n">
        <v>59.64</v>
      </c>
      <c r="H1222" t="n">
        <v>0.88</v>
      </c>
      <c r="I1222" t="n">
        <v>9</v>
      </c>
      <c r="J1222" t="n">
        <v>141.31</v>
      </c>
      <c r="K1222" t="n">
        <v>46.47</v>
      </c>
      <c r="L1222" t="n">
        <v>7</v>
      </c>
      <c r="M1222" t="n">
        <v>7</v>
      </c>
      <c r="N1222" t="n">
        <v>22.85</v>
      </c>
      <c r="O1222" t="n">
        <v>17662.75</v>
      </c>
      <c r="P1222" t="n">
        <v>77.37</v>
      </c>
      <c r="Q1222" t="n">
        <v>446.32</v>
      </c>
      <c r="R1222" t="n">
        <v>37.97</v>
      </c>
      <c r="S1222" t="n">
        <v>28.73</v>
      </c>
      <c r="T1222" t="n">
        <v>3944.77</v>
      </c>
      <c r="U1222" t="n">
        <v>0.76</v>
      </c>
      <c r="V1222" t="n">
        <v>0.91</v>
      </c>
      <c r="W1222" t="n">
        <v>0.09</v>
      </c>
      <c r="X1222" t="n">
        <v>0.23</v>
      </c>
      <c r="Y1222" t="n">
        <v>1</v>
      </c>
      <c r="Z1222" t="n">
        <v>10</v>
      </c>
    </row>
    <row r="1223">
      <c r="A1223" t="n">
        <v>25</v>
      </c>
      <c r="B1223" t="n">
        <v>65</v>
      </c>
      <c r="C1223" t="inlineStr">
        <is>
          <t xml:space="preserve">CONCLUIDO	</t>
        </is>
      </c>
      <c r="D1223" t="n">
        <v>8.793799999999999</v>
      </c>
      <c r="E1223" t="n">
        <v>11.37</v>
      </c>
      <c r="F1223" t="n">
        <v>8.949999999999999</v>
      </c>
      <c r="G1223" t="n">
        <v>59.64</v>
      </c>
      <c r="H1223" t="n">
        <v>0.91</v>
      </c>
      <c r="I1223" t="n">
        <v>9</v>
      </c>
      <c r="J1223" t="n">
        <v>141.66</v>
      </c>
      <c r="K1223" t="n">
        <v>46.47</v>
      </c>
      <c r="L1223" t="n">
        <v>7.25</v>
      </c>
      <c r="M1223" t="n">
        <v>6</v>
      </c>
      <c r="N1223" t="n">
        <v>22.94</v>
      </c>
      <c r="O1223" t="n">
        <v>17704.77</v>
      </c>
      <c r="P1223" t="n">
        <v>76.98</v>
      </c>
      <c r="Q1223" t="n">
        <v>446.29</v>
      </c>
      <c r="R1223" t="n">
        <v>37.9</v>
      </c>
      <c r="S1223" t="n">
        <v>28.73</v>
      </c>
      <c r="T1223" t="n">
        <v>3909.62</v>
      </c>
      <c r="U1223" t="n">
        <v>0.76</v>
      </c>
      <c r="V1223" t="n">
        <v>0.91</v>
      </c>
      <c r="W1223" t="n">
        <v>0.1</v>
      </c>
      <c r="X1223" t="n">
        <v>0.23</v>
      </c>
      <c r="Y1223" t="n">
        <v>1</v>
      </c>
      <c r="Z1223" t="n">
        <v>10</v>
      </c>
    </row>
    <row r="1224">
      <c r="A1224" t="n">
        <v>26</v>
      </c>
      <c r="B1224" t="n">
        <v>65</v>
      </c>
      <c r="C1224" t="inlineStr">
        <is>
          <t xml:space="preserve">CONCLUIDO	</t>
        </is>
      </c>
      <c r="D1224" t="n">
        <v>8.7835</v>
      </c>
      <c r="E1224" t="n">
        <v>11.38</v>
      </c>
      <c r="F1224" t="n">
        <v>8.960000000000001</v>
      </c>
      <c r="G1224" t="n">
        <v>59.73</v>
      </c>
      <c r="H1224" t="n">
        <v>0.93</v>
      </c>
      <c r="I1224" t="n">
        <v>9</v>
      </c>
      <c r="J1224" t="n">
        <v>142</v>
      </c>
      <c r="K1224" t="n">
        <v>46.47</v>
      </c>
      <c r="L1224" t="n">
        <v>7.5</v>
      </c>
      <c r="M1224" t="n">
        <v>6</v>
      </c>
      <c r="N1224" t="n">
        <v>23.03</v>
      </c>
      <c r="O1224" t="n">
        <v>17746.83</v>
      </c>
      <c r="P1224" t="n">
        <v>76.39</v>
      </c>
      <c r="Q1224" t="n">
        <v>446.27</v>
      </c>
      <c r="R1224" t="n">
        <v>38.39</v>
      </c>
      <c r="S1224" t="n">
        <v>28.73</v>
      </c>
      <c r="T1224" t="n">
        <v>4153.51</v>
      </c>
      <c r="U1224" t="n">
        <v>0.75</v>
      </c>
      <c r="V1224" t="n">
        <v>0.91</v>
      </c>
      <c r="W1224" t="n">
        <v>0.1</v>
      </c>
      <c r="X1224" t="n">
        <v>0.24</v>
      </c>
      <c r="Y1224" t="n">
        <v>1</v>
      </c>
      <c r="Z1224" t="n">
        <v>10</v>
      </c>
    </row>
    <row r="1225">
      <c r="A1225" t="n">
        <v>27</v>
      </c>
      <c r="B1225" t="n">
        <v>65</v>
      </c>
      <c r="C1225" t="inlineStr">
        <is>
          <t xml:space="preserve">CONCLUIDO	</t>
        </is>
      </c>
      <c r="D1225" t="n">
        <v>8.8428</v>
      </c>
      <c r="E1225" t="n">
        <v>11.31</v>
      </c>
      <c r="F1225" t="n">
        <v>8.91</v>
      </c>
      <c r="G1225" t="n">
        <v>66.83</v>
      </c>
      <c r="H1225" t="n">
        <v>0.96</v>
      </c>
      <c r="I1225" t="n">
        <v>8</v>
      </c>
      <c r="J1225" t="n">
        <v>142.34</v>
      </c>
      <c r="K1225" t="n">
        <v>46.47</v>
      </c>
      <c r="L1225" t="n">
        <v>7.75</v>
      </c>
      <c r="M1225" t="n">
        <v>2</v>
      </c>
      <c r="N1225" t="n">
        <v>23.12</v>
      </c>
      <c r="O1225" t="n">
        <v>17788.92</v>
      </c>
      <c r="P1225" t="n">
        <v>74.7</v>
      </c>
      <c r="Q1225" t="n">
        <v>446.27</v>
      </c>
      <c r="R1225" t="n">
        <v>36.66</v>
      </c>
      <c r="S1225" t="n">
        <v>28.73</v>
      </c>
      <c r="T1225" t="n">
        <v>3294.25</v>
      </c>
      <c r="U1225" t="n">
        <v>0.78</v>
      </c>
      <c r="V1225" t="n">
        <v>0.91</v>
      </c>
      <c r="W1225" t="n">
        <v>0.1</v>
      </c>
      <c r="X1225" t="n">
        <v>0.19</v>
      </c>
      <c r="Y1225" t="n">
        <v>1</v>
      </c>
      <c r="Z1225" t="n">
        <v>10</v>
      </c>
    </row>
    <row r="1226">
      <c r="A1226" t="n">
        <v>28</v>
      </c>
      <c r="B1226" t="n">
        <v>65</v>
      </c>
      <c r="C1226" t="inlineStr">
        <is>
          <t xml:space="preserve">CONCLUIDO	</t>
        </is>
      </c>
      <c r="D1226" t="n">
        <v>8.833500000000001</v>
      </c>
      <c r="E1226" t="n">
        <v>11.32</v>
      </c>
      <c r="F1226" t="n">
        <v>8.92</v>
      </c>
      <c r="G1226" t="n">
        <v>66.92</v>
      </c>
      <c r="H1226" t="n">
        <v>0.99</v>
      </c>
      <c r="I1226" t="n">
        <v>8</v>
      </c>
      <c r="J1226" t="n">
        <v>142.68</v>
      </c>
      <c r="K1226" t="n">
        <v>46.47</v>
      </c>
      <c r="L1226" t="n">
        <v>8</v>
      </c>
      <c r="M1226" t="n">
        <v>2</v>
      </c>
      <c r="N1226" t="n">
        <v>23.21</v>
      </c>
      <c r="O1226" t="n">
        <v>17831.04</v>
      </c>
      <c r="P1226" t="n">
        <v>75.11</v>
      </c>
      <c r="Q1226" t="n">
        <v>446.27</v>
      </c>
      <c r="R1226" t="n">
        <v>37.05</v>
      </c>
      <c r="S1226" t="n">
        <v>28.73</v>
      </c>
      <c r="T1226" t="n">
        <v>3492.1</v>
      </c>
      <c r="U1226" t="n">
        <v>0.78</v>
      </c>
      <c r="V1226" t="n">
        <v>0.91</v>
      </c>
      <c r="W1226" t="n">
        <v>0.1</v>
      </c>
      <c r="X1226" t="n">
        <v>0.2</v>
      </c>
      <c r="Y1226" t="n">
        <v>1</v>
      </c>
      <c r="Z1226" t="n">
        <v>10</v>
      </c>
    </row>
    <row r="1227">
      <c r="A1227" t="n">
        <v>29</v>
      </c>
      <c r="B1227" t="n">
        <v>65</v>
      </c>
      <c r="C1227" t="inlineStr">
        <is>
          <t xml:space="preserve">CONCLUIDO	</t>
        </is>
      </c>
      <c r="D1227" t="n">
        <v>8.831300000000001</v>
      </c>
      <c r="E1227" t="n">
        <v>11.32</v>
      </c>
      <c r="F1227" t="n">
        <v>8.93</v>
      </c>
      <c r="G1227" t="n">
        <v>66.94</v>
      </c>
      <c r="H1227" t="n">
        <v>1.02</v>
      </c>
      <c r="I1227" t="n">
        <v>8</v>
      </c>
      <c r="J1227" t="n">
        <v>143.02</v>
      </c>
      <c r="K1227" t="n">
        <v>46.47</v>
      </c>
      <c r="L1227" t="n">
        <v>8.25</v>
      </c>
      <c r="M1227" t="n">
        <v>1</v>
      </c>
      <c r="N1227" t="n">
        <v>23.3</v>
      </c>
      <c r="O1227" t="n">
        <v>17873.19</v>
      </c>
      <c r="P1227" t="n">
        <v>75.19</v>
      </c>
      <c r="Q1227" t="n">
        <v>446.29</v>
      </c>
      <c r="R1227" t="n">
        <v>37.06</v>
      </c>
      <c r="S1227" t="n">
        <v>28.73</v>
      </c>
      <c r="T1227" t="n">
        <v>3495.93</v>
      </c>
      <c r="U1227" t="n">
        <v>0.78</v>
      </c>
      <c r="V1227" t="n">
        <v>0.91</v>
      </c>
      <c r="W1227" t="n">
        <v>0.1</v>
      </c>
      <c r="X1227" t="n">
        <v>0.2</v>
      </c>
      <c r="Y1227" t="n">
        <v>1</v>
      </c>
      <c r="Z1227" t="n">
        <v>10</v>
      </c>
    </row>
    <row r="1228">
      <c r="A1228" t="n">
        <v>30</v>
      </c>
      <c r="B1228" t="n">
        <v>65</v>
      </c>
      <c r="C1228" t="inlineStr">
        <is>
          <t xml:space="preserve">CONCLUIDO	</t>
        </is>
      </c>
      <c r="D1228" t="n">
        <v>8.8294</v>
      </c>
      <c r="E1228" t="n">
        <v>11.33</v>
      </c>
      <c r="F1228" t="n">
        <v>8.93</v>
      </c>
      <c r="G1228" t="n">
        <v>66.95999999999999</v>
      </c>
      <c r="H1228" t="n">
        <v>1.05</v>
      </c>
      <c r="I1228" t="n">
        <v>8</v>
      </c>
      <c r="J1228" t="n">
        <v>143.36</v>
      </c>
      <c r="K1228" t="n">
        <v>46.47</v>
      </c>
      <c r="L1228" t="n">
        <v>8.5</v>
      </c>
      <c r="M1228" t="n">
        <v>0</v>
      </c>
      <c r="N1228" t="n">
        <v>23.4</v>
      </c>
      <c r="O1228" t="n">
        <v>17915.37</v>
      </c>
      <c r="P1228" t="n">
        <v>75.33</v>
      </c>
      <c r="Q1228" t="n">
        <v>446.27</v>
      </c>
      <c r="R1228" t="n">
        <v>37.13</v>
      </c>
      <c r="S1228" t="n">
        <v>28.73</v>
      </c>
      <c r="T1228" t="n">
        <v>3528.3</v>
      </c>
      <c r="U1228" t="n">
        <v>0.77</v>
      </c>
      <c r="V1228" t="n">
        <v>0.91</v>
      </c>
      <c r="W1228" t="n">
        <v>0.1</v>
      </c>
      <c r="X1228" t="n">
        <v>0.21</v>
      </c>
      <c r="Y1228" t="n">
        <v>1</v>
      </c>
      <c r="Z1228" t="n">
        <v>10</v>
      </c>
    </row>
    <row r="1229">
      <c r="A1229" t="n">
        <v>0</v>
      </c>
      <c r="B1229" t="n">
        <v>130</v>
      </c>
      <c r="C1229" t="inlineStr">
        <is>
          <t xml:space="preserve">CONCLUIDO	</t>
        </is>
      </c>
      <c r="D1229" t="n">
        <v>4.0981</v>
      </c>
      <c r="E1229" t="n">
        <v>24.4</v>
      </c>
      <c r="F1229" t="n">
        <v>13.63</v>
      </c>
      <c r="G1229" t="n">
        <v>5.02</v>
      </c>
      <c r="H1229" t="n">
        <v>0.07000000000000001</v>
      </c>
      <c r="I1229" t="n">
        <v>163</v>
      </c>
      <c r="J1229" t="n">
        <v>252.85</v>
      </c>
      <c r="K1229" t="n">
        <v>59.19</v>
      </c>
      <c r="L1229" t="n">
        <v>1</v>
      </c>
      <c r="M1229" t="n">
        <v>161</v>
      </c>
      <c r="N1229" t="n">
        <v>62.65</v>
      </c>
      <c r="O1229" t="n">
        <v>31418.63</v>
      </c>
      <c r="P1229" t="n">
        <v>223.12</v>
      </c>
      <c r="Q1229" t="n">
        <v>446.48</v>
      </c>
      <c r="R1229" t="n">
        <v>191.15</v>
      </c>
      <c r="S1229" t="n">
        <v>28.73</v>
      </c>
      <c r="T1229" t="n">
        <v>79763.89999999999</v>
      </c>
      <c r="U1229" t="n">
        <v>0.15</v>
      </c>
      <c r="V1229" t="n">
        <v>0.6</v>
      </c>
      <c r="W1229" t="n">
        <v>0.35</v>
      </c>
      <c r="X1229" t="n">
        <v>4.9</v>
      </c>
      <c r="Y1229" t="n">
        <v>1</v>
      </c>
      <c r="Z1229" t="n">
        <v>10</v>
      </c>
    </row>
    <row r="1230">
      <c r="A1230" t="n">
        <v>1</v>
      </c>
      <c r="B1230" t="n">
        <v>130</v>
      </c>
      <c r="C1230" t="inlineStr">
        <is>
          <t xml:space="preserve">CONCLUIDO	</t>
        </is>
      </c>
      <c r="D1230" t="n">
        <v>4.8502</v>
      </c>
      <c r="E1230" t="n">
        <v>20.62</v>
      </c>
      <c r="F1230" t="n">
        <v>12.14</v>
      </c>
      <c r="G1230" t="n">
        <v>6.28</v>
      </c>
      <c r="H1230" t="n">
        <v>0.09</v>
      </c>
      <c r="I1230" t="n">
        <v>116</v>
      </c>
      <c r="J1230" t="n">
        <v>253.3</v>
      </c>
      <c r="K1230" t="n">
        <v>59.19</v>
      </c>
      <c r="L1230" t="n">
        <v>1.25</v>
      </c>
      <c r="M1230" t="n">
        <v>114</v>
      </c>
      <c r="N1230" t="n">
        <v>62.86</v>
      </c>
      <c r="O1230" t="n">
        <v>31474.5</v>
      </c>
      <c r="P1230" t="n">
        <v>198.31</v>
      </c>
      <c r="Q1230" t="n">
        <v>446.37</v>
      </c>
      <c r="R1230" t="n">
        <v>142.36</v>
      </c>
      <c r="S1230" t="n">
        <v>28.73</v>
      </c>
      <c r="T1230" t="n">
        <v>55604.13</v>
      </c>
      <c r="U1230" t="n">
        <v>0.2</v>
      </c>
      <c r="V1230" t="n">
        <v>0.67</v>
      </c>
      <c r="W1230" t="n">
        <v>0.27</v>
      </c>
      <c r="X1230" t="n">
        <v>3.42</v>
      </c>
      <c r="Y1230" t="n">
        <v>1</v>
      </c>
      <c r="Z1230" t="n">
        <v>10</v>
      </c>
    </row>
    <row r="1231">
      <c r="A1231" t="n">
        <v>2</v>
      </c>
      <c r="B1231" t="n">
        <v>130</v>
      </c>
      <c r="C1231" t="inlineStr">
        <is>
          <t xml:space="preserve">CONCLUIDO	</t>
        </is>
      </c>
      <c r="D1231" t="n">
        <v>5.3922</v>
      </c>
      <c r="E1231" t="n">
        <v>18.55</v>
      </c>
      <c r="F1231" t="n">
        <v>11.34</v>
      </c>
      <c r="G1231" t="n">
        <v>7.56</v>
      </c>
      <c r="H1231" t="n">
        <v>0.11</v>
      </c>
      <c r="I1231" t="n">
        <v>90</v>
      </c>
      <c r="J1231" t="n">
        <v>253.75</v>
      </c>
      <c r="K1231" t="n">
        <v>59.19</v>
      </c>
      <c r="L1231" t="n">
        <v>1.5</v>
      </c>
      <c r="M1231" t="n">
        <v>88</v>
      </c>
      <c r="N1231" t="n">
        <v>63.06</v>
      </c>
      <c r="O1231" t="n">
        <v>31530.44</v>
      </c>
      <c r="P1231" t="n">
        <v>184.8</v>
      </c>
      <c r="Q1231" t="n">
        <v>446.46</v>
      </c>
      <c r="R1231" t="n">
        <v>116.11</v>
      </c>
      <c r="S1231" t="n">
        <v>28.73</v>
      </c>
      <c r="T1231" t="n">
        <v>42608.43</v>
      </c>
      <c r="U1231" t="n">
        <v>0.25</v>
      </c>
      <c r="V1231" t="n">
        <v>0.72</v>
      </c>
      <c r="W1231" t="n">
        <v>0.22</v>
      </c>
      <c r="X1231" t="n">
        <v>2.62</v>
      </c>
      <c r="Y1231" t="n">
        <v>1</v>
      </c>
      <c r="Z1231" t="n">
        <v>10</v>
      </c>
    </row>
    <row r="1232">
      <c r="A1232" t="n">
        <v>3</v>
      </c>
      <c r="B1232" t="n">
        <v>130</v>
      </c>
      <c r="C1232" t="inlineStr">
        <is>
          <t xml:space="preserve">CONCLUIDO	</t>
        </is>
      </c>
      <c r="D1232" t="n">
        <v>5.7887</v>
      </c>
      <c r="E1232" t="n">
        <v>17.27</v>
      </c>
      <c r="F1232" t="n">
        <v>10.85</v>
      </c>
      <c r="G1232" t="n">
        <v>8.800000000000001</v>
      </c>
      <c r="H1232" t="n">
        <v>0.12</v>
      </c>
      <c r="I1232" t="n">
        <v>74</v>
      </c>
      <c r="J1232" t="n">
        <v>254.21</v>
      </c>
      <c r="K1232" t="n">
        <v>59.19</v>
      </c>
      <c r="L1232" t="n">
        <v>1.75</v>
      </c>
      <c r="M1232" t="n">
        <v>72</v>
      </c>
      <c r="N1232" t="n">
        <v>63.26</v>
      </c>
      <c r="O1232" t="n">
        <v>31586.46</v>
      </c>
      <c r="P1232" t="n">
        <v>176.52</v>
      </c>
      <c r="Q1232" t="n">
        <v>446.38</v>
      </c>
      <c r="R1232" t="n">
        <v>100.44</v>
      </c>
      <c r="S1232" t="n">
        <v>28.73</v>
      </c>
      <c r="T1232" t="n">
        <v>34857.46</v>
      </c>
      <c r="U1232" t="n">
        <v>0.29</v>
      </c>
      <c r="V1232" t="n">
        <v>0.75</v>
      </c>
      <c r="W1232" t="n">
        <v>0.19</v>
      </c>
      <c r="X1232" t="n">
        <v>2.13</v>
      </c>
      <c r="Y1232" t="n">
        <v>1</v>
      </c>
      <c r="Z1232" t="n">
        <v>10</v>
      </c>
    </row>
    <row r="1233">
      <c r="A1233" t="n">
        <v>4</v>
      </c>
      <c r="B1233" t="n">
        <v>130</v>
      </c>
      <c r="C1233" t="inlineStr">
        <is>
          <t xml:space="preserve">CONCLUIDO	</t>
        </is>
      </c>
      <c r="D1233" t="n">
        <v>6.0946</v>
      </c>
      <c r="E1233" t="n">
        <v>16.41</v>
      </c>
      <c r="F1233" t="n">
        <v>10.52</v>
      </c>
      <c r="G1233" t="n">
        <v>10.02</v>
      </c>
      <c r="H1233" t="n">
        <v>0.14</v>
      </c>
      <c r="I1233" t="n">
        <v>63</v>
      </c>
      <c r="J1233" t="n">
        <v>254.66</v>
      </c>
      <c r="K1233" t="n">
        <v>59.19</v>
      </c>
      <c r="L1233" t="n">
        <v>2</v>
      </c>
      <c r="M1233" t="n">
        <v>61</v>
      </c>
      <c r="N1233" t="n">
        <v>63.47</v>
      </c>
      <c r="O1233" t="n">
        <v>31642.55</v>
      </c>
      <c r="P1233" t="n">
        <v>170.79</v>
      </c>
      <c r="Q1233" t="n">
        <v>446.32</v>
      </c>
      <c r="R1233" t="n">
        <v>89.44</v>
      </c>
      <c r="S1233" t="n">
        <v>28.73</v>
      </c>
      <c r="T1233" t="n">
        <v>29411.22</v>
      </c>
      <c r="U1233" t="n">
        <v>0.32</v>
      </c>
      <c r="V1233" t="n">
        <v>0.77</v>
      </c>
      <c r="W1233" t="n">
        <v>0.18</v>
      </c>
      <c r="X1233" t="n">
        <v>1.8</v>
      </c>
      <c r="Y1233" t="n">
        <v>1</v>
      </c>
      <c r="Z1233" t="n">
        <v>10</v>
      </c>
    </row>
    <row r="1234">
      <c r="A1234" t="n">
        <v>5</v>
      </c>
      <c r="B1234" t="n">
        <v>130</v>
      </c>
      <c r="C1234" t="inlineStr">
        <is>
          <t xml:space="preserve">CONCLUIDO	</t>
        </is>
      </c>
      <c r="D1234" t="n">
        <v>6.3378</v>
      </c>
      <c r="E1234" t="n">
        <v>15.78</v>
      </c>
      <c r="F1234" t="n">
        <v>10.28</v>
      </c>
      <c r="G1234" t="n">
        <v>11.22</v>
      </c>
      <c r="H1234" t="n">
        <v>0.16</v>
      </c>
      <c r="I1234" t="n">
        <v>55</v>
      </c>
      <c r="J1234" t="n">
        <v>255.12</v>
      </c>
      <c r="K1234" t="n">
        <v>59.19</v>
      </c>
      <c r="L1234" t="n">
        <v>2.25</v>
      </c>
      <c r="M1234" t="n">
        <v>53</v>
      </c>
      <c r="N1234" t="n">
        <v>63.67</v>
      </c>
      <c r="O1234" t="n">
        <v>31698.72</v>
      </c>
      <c r="P1234" t="n">
        <v>166.62</v>
      </c>
      <c r="Q1234" t="n">
        <v>446.37</v>
      </c>
      <c r="R1234" t="n">
        <v>81.75</v>
      </c>
      <c r="S1234" t="n">
        <v>28.73</v>
      </c>
      <c r="T1234" t="n">
        <v>25605.43</v>
      </c>
      <c r="U1234" t="n">
        <v>0.35</v>
      </c>
      <c r="V1234" t="n">
        <v>0.79</v>
      </c>
      <c r="W1234" t="n">
        <v>0.17</v>
      </c>
      <c r="X1234" t="n">
        <v>1.56</v>
      </c>
      <c r="Y1234" t="n">
        <v>1</v>
      </c>
      <c r="Z1234" t="n">
        <v>10</v>
      </c>
    </row>
    <row r="1235">
      <c r="A1235" t="n">
        <v>6</v>
      </c>
      <c r="B1235" t="n">
        <v>130</v>
      </c>
      <c r="C1235" t="inlineStr">
        <is>
          <t xml:space="preserve">CONCLUIDO	</t>
        </is>
      </c>
      <c r="D1235" t="n">
        <v>6.5606</v>
      </c>
      <c r="E1235" t="n">
        <v>15.24</v>
      </c>
      <c r="F1235" t="n">
        <v>10.09</v>
      </c>
      <c r="G1235" t="n">
        <v>12.61</v>
      </c>
      <c r="H1235" t="n">
        <v>0.17</v>
      </c>
      <c r="I1235" t="n">
        <v>48</v>
      </c>
      <c r="J1235" t="n">
        <v>255.57</v>
      </c>
      <c r="K1235" t="n">
        <v>59.19</v>
      </c>
      <c r="L1235" t="n">
        <v>2.5</v>
      </c>
      <c r="M1235" t="n">
        <v>46</v>
      </c>
      <c r="N1235" t="n">
        <v>63.88</v>
      </c>
      <c r="O1235" t="n">
        <v>31754.97</v>
      </c>
      <c r="P1235" t="n">
        <v>163.1</v>
      </c>
      <c r="Q1235" t="n">
        <v>446.29</v>
      </c>
      <c r="R1235" t="n">
        <v>75.36</v>
      </c>
      <c r="S1235" t="n">
        <v>28.73</v>
      </c>
      <c r="T1235" t="n">
        <v>22446.43</v>
      </c>
      <c r="U1235" t="n">
        <v>0.38</v>
      </c>
      <c r="V1235" t="n">
        <v>0.8100000000000001</v>
      </c>
      <c r="W1235" t="n">
        <v>0.16</v>
      </c>
      <c r="X1235" t="n">
        <v>1.37</v>
      </c>
      <c r="Y1235" t="n">
        <v>1</v>
      </c>
      <c r="Z1235" t="n">
        <v>10</v>
      </c>
    </row>
    <row r="1236">
      <c r="A1236" t="n">
        <v>7</v>
      </c>
      <c r="B1236" t="n">
        <v>130</v>
      </c>
      <c r="C1236" t="inlineStr">
        <is>
          <t xml:space="preserve">CONCLUIDO	</t>
        </is>
      </c>
      <c r="D1236" t="n">
        <v>6.7407</v>
      </c>
      <c r="E1236" t="n">
        <v>14.84</v>
      </c>
      <c r="F1236" t="n">
        <v>9.93</v>
      </c>
      <c r="G1236" t="n">
        <v>13.85</v>
      </c>
      <c r="H1236" t="n">
        <v>0.19</v>
      </c>
      <c r="I1236" t="n">
        <v>43</v>
      </c>
      <c r="J1236" t="n">
        <v>256.03</v>
      </c>
      <c r="K1236" t="n">
        <v>59.19</v>
      </c>
      <c r="L1236" t="n">
        <v>2.75</v>
      </c>
      <c r="M1236" t="n">
        <v>41</v>
      </c>
      <c r="N1236" t="n">
        <v>64.09</v>
      </c>
      <c r="O1236" t="n">
        <v>31811.29</v>
      </c>
      <c r="P1236" t="n">
        <v>160.18</v>
      </c>
      <c r="Q1236" t="n">
        <v>446.37</v>
      </c>
      <c r="R1236" t="n">
        <v>69.93000000000001</v>
      </c>
      <c r="S1236" t="n">
        <v>28.73</v>
      </c>
      <c r="T1236" t="n">
        <v>19754.72</v>
      </c>
      <c r="U1236" t="n">
        <v>0.41</v>
      </c>
      <c r="V1236" t="n">
        <v>0.82</v>
      </c>
      <c r="W1236" t="n">
        <v>0.15</v>
      </c>
      <c r="X1236" t="n">
        <v>1.21</v>
      </c>
      <c r="Y1236" t="n">
        <v>1</v>
      </c>
      <c r="Z1236" t="n">
        <v>10</v>
      </c>
    </row>
    <row r="1237">
      <c r="A1237" t="n">
        <v>8</v>
      </c>
      <c r="B1237" t="n">
        <v>130</v>
      </c>
      <c r="C1237" t="inlineStr">
        <is>
          <t xml:space="preserve">CONCLUIDO	</t>
        </is>
      </c>
      <c r="D1237" t="n">
        <v>6.8872</v>
      </c>
      <c r="E1237" t="n">
        <v>14.52</v>
      </c>
      <c r="F1237" t="n">
        <v>9.81</v>
      </c>
      <c r="G1237" t="n">
        <v>15.09</v>
      </c>
      <c r="H1237" t="n">
        <v>0.21</v>
      </c>
      <c r="I1237" t="n">
        <v>39</v>
      </c>
      <c r="J1237" t="n">
        <v>256.49</v>
      </c>
      <c r="K1237" t="n">
        <v>59.19</v>
      </c>
      <c r="L1237" t="n">
        <v>3</v>
      </c>
      <c r="M1237" t="n">
        <v>37</v>
      </c>
      <c r="N1237" t="n">
        <v>64.29000000000001</v>
      </c>
      <c r="O1237" t="n">
        <v>31867.69</v>
      </c>
      <c r="P1237" t="n">
        <v>157.94</v>
      </c>
      <c r="Q1237" t="n">
        <v>446.35</v>
      </c>
      <c r="R1237" t="n">
        <v>65.95999999999999</v>
      </c>
      <c r="S1237" t="n">
        <v>28.73</v>
      </c>
      <c r="T1237" t="n">
        <v>17791.16</v>
      </c>
      <c r="U1237" t="n">
        <v>0.44</v>
      </c>
      <c r="V1237" t="n">
        <v>0.83</v>
      </c>
      <c r="W1237" t="n">
        <v>0.15</v>
      </c>
      <c r="X1237" t="n">
        <v>1.09</v>
      </c>
      <c r="Y1237" t="n">
        <v>1</v>
      </c>
      <c r="Z1237" t="n">
        <v>10</v>
      </c>
    </row>
    <row r="1238">
      <c r="A1238" t="n">
        <v>9</v>
      </c>
      <c r="B1238" t="n">
        <v>130</v>
      </c>
      <c r="C1238" t="inlineStr">
        <is>
          <t xml:space="preserve">CONCLUIDO	</t>
        </is>
      </c>
      <c r="D1238" t="n">
        <v>7.002</v>
      </c>
      <c r="E1238" t="n">
        <v>14.28</v>
      </c>
      <c r="F1238" t="n">
        <v>9.720000000000001</v>
      </c>
      <c r="G1238" t="n">
        <v>16.19</v>
      </c>
      <c r="H1238" t="n">
        <v>0.23</v>
      </c>
      <c r="I1238" t="n">
        <v>36</v>
      </c>
      <c r="J1238" t="n">
        <v>256.95</v>
      </c>
      <c r="K1238" t="n">
        <v>59.19</v>
      </c>
      <c r="L1238" t="n">
        <v>3.25</v>
      </c>
      <c r="M1238" t="n">
        <v>34</v>
      </c>
      <c r="N1238" t="n">
        <v>64.5</v>
      </c>
      <c r="O1238" t="n">
        <v>31924.29</v>
      </c>
      <c r="P1238" t="n">
        <v>156.09</v>
      </c>
      <c r="Q1238" t="n">
        <v>446.28</v>
      </c>
      <c r="R1238" t="n">
        <v>63</v>
      </c>
      <c r="S1238" t="n">
        <v>28.73</v>
      </c>
      <c r="T1238" t="n">
        <v>16325.39</v>
      </c>
      <c r="U1238" t="n">
        <v>0.46</v>
      </c>
      <c r="V1238" t="n">
        <v>0.84</v>
      </c>
      <c r="W1238" t="n">
        <v>0.14</v>
      </c>
      <c r="X1238" t="n">
        <v>1</v>
      </c>
      <c r="Y1238" t="n">
        <v>1</v>
      </c>
      <c r="Z1238" t="n">
        <v>10</v>
      </c>
    </row>
    <row r="1239">
      <c r="A1239" t="n">
        <v>10</v>
      </c>
      <c r="B1239" t="n">
        <v>130</v>
      </c>
      <c r="C1239" t="inlineStr">
        <is>
          <t xml:space="preserve">CONCLUIDO	</t>
        </is>
      </c>
      <c r="D1239" t="n">
        <v>7.1214</v>
      </c>
      <c r="E1239" t="n">
        <v>14.04</v>
      </c>
      <c r="F1239" t="n">
        <v>9.619999999999999</v>
      </c>
      <c r="G1239" t="n">
        <v>17.5</v>
      </c>
      <c r="H1239" t="n">
        <v>0.24</v>
      </c>
      <c r="I1239" t="n">
        <v>33</v>
      </c>
      <c r="J1239" t="n">
        <v>257.41</v>
      </c>
      <c r="K1239" t="n">
        <v>59.19</v>
      </c>
      <c r="L1239" t="n">
        <v>3.5</v>
      </c>
      <c r="M1239" t="n">
        <v>31</v>
      </c>
      <c r="N1239" t="n">
        <v>64.70999999999999</v>
      </c>
      <c r="O1239" t="n">
        <v>31980.84</v>
      </c>
      <c r="P1239" t="n">
        <v>154.47</v>
      </c>
      <c r="Q1239" t="n">
        <v>446.28</v>
      </c>
      <c r="R1239" t="n">
        <v>59.89</v>
      </c>
      <c r="S1239" t="n">
        <v>28.73</v>
      </c>
      <c r="T1239" t="n">
        <v>14787.07</v>
      </c>
      <c r="U1239" t="n">
        <v>0.48</v>
      </c>
      <c r="V1239" t="n">
        <v>0.85</v>
      </c>
      <c r="W1239" t="n">
        <v>0.13</v>
      </c>
      <c r="X1239" t="n">
        <v>0.9</v>
      </c>
      <c r="Y1239" t="n">
        <v>1</v>
      </c>
      <c r="Z1239" t="n">
        <v>10</v>
      </c>
    </row>
    <row r="1240">
      <c r="A1240" t="n">
        <v>11</v>
      </c>
      <c r="B1240" t="n">
        <v>130</v>
      </c>
      <c r="C1240" t="inlineStr">
        <is>
          <t xml:space="preserve">CONCLUIDO	</t>
        </is>
      </c>
      <c r="D1240" t="n">
        <v>7.2107</v>
      </c>
      <c r="E1240" t="n">
        <v>13.87</v>
      </c>
      <c r="F1240" t="n">
        <v>9.550000000000001</v>
      </c>
      <c r="G1240" t="n">
        <v>18.48</v>
      </c>
      <c r="H1240" t="n">
        <v>0.26</v>
      </c>
      <c r="I1240" t="n">
        <v>31</v>
      </c>
      <c r="J1240" t="n">
        <v>257.86</v>
      </c>
      <c r="K1240" t="n">
        <v>59.19</v>
      </c>
      <c r="L1240" t="n">
        <v>3.75</v>
      </c>
      <c r="M1240" t="n">
        <v>29</v>
      </c>
      <c r="N1240" t="n">
        <v>64.92</v>
      </c>
      <c r="O1240" t="n">
        <v>32037.48</v>
      </c>
      <c r="P1240" t="n">
        <v>152.85</v>
      </c>
      <c r="Q1240" t="n">
        <v>446.27</v>
      </c>
      <c r="R1240" t="n">
        <v>57.47</v>
      </c>
      <c r="S1240" t="n">
        <v>28.73</v>
      </c>
      <c r="T1240" t="n">
        <v>13586.57</v>
      </c>
      <c r="U1240" t="n">
        <v>0.5</v>
      </c>
      <c r="V1240" t="n">
        <v>0.85</v>
      </c>
      <c r="W1240" t="n">
        <v>0.13</v>
      </c>
      <c r="X1240" t="n">
        <v>0.83</v>
      </c>
      <c r="Y1240" t="n">
        <v>1</v>
      </c>
      <c r="Z1240" t="n">
        <v>10</v>
      </c>
    </row>
    <row r="1241">
      <c r="A1241" t="n">
        <v>12</v>
      </c>
      <c r="B1241" t="n">
        <v>130</v>
      </c>
      <c r="C1241" t="inlineStr">
        <is>
          <t xml:space="preserve">CONCLUIDO	</t>
        </is>
      </c>
      <c r="D1241" t="n">
        <v>7.3693</v>
      </c>
      <c r="E1241" t="n">
        <v>13.57</v>
      </c>
      <c r="F1241" t="n">
        <v>9.4</v>
      </c>
      <c r="G1241" t="n">
        <v>20.13</v>
      </c>
      <c r="H1241" t="n">
        <v>0.28</v>
      </c>
      <c r="I1241" t="n">
        <v>28</v>
      </c>
      <c r="J1241" t="n">
        <v>258.32</v>
      </c>
      <c r="K1241" t="n">
        <v>59.19</v>
      </c>
      <c r="L1241" t="n">
        <v>4</v>
      </c>
      <c r="M1241" t="n">
        <v>26</v>
      </c>
      <c r="N1241" t="n">
        <v>65.13</v>
      </c>
      <c r="O1241" t="n">
        <v>32094.19</v>
      </c>
      <c r="P1241" t="n">
        <v>150.06</v>
      </c>
      <c r="Q1241" t="n">
        <v>446.35</v>
      </c>
      <c r="R1241" t="n">
        <v>52.26</v>
      </c>
      <c r="S1241" t="n">
        <v>28.73</v>
      </c>
      <c r="T1241" t="n">
        <v>10996.67</v>
      </c>
      <c r="U1241" t="n">
        <v>0.55</v>
      </c>
      <c r="V1241" t="n">
        <v>0.87</v>
      </c>
      <c r="W1241" t="n">
        <v>0.13</v>
      </c>
      <c r="X1241" t="n">
        <v>0.67</v>
      </c>
      <c r="Y1241" t="n">
        <v>1</v>
      </c>
      <c r="Z1241" t="n">
        <v>10</v>
      </c>
    </row>
    <row r="1242">
      <c r="A1242" t="n">
        <v>13</v>
      </c>
      <c r="B1242" t="n">
        <v>130</v>
      </c>
      <c r="C1242" t="inlineStr">
        <is>
          <t xml:space="preserve">CONCLUIDO	</t>
        </is>
      </c>
      <c r="D1242" t="n">
        <v>7.4195</v>
      </c>
      <c r="E1242" t="n">
        <v>13.48</v>
      </c>
      <c r="F1242" t="n">
        <v>9.35</v>
      </c>
      <c r="G1242" t="n">
        <v>20.78</v>
      </c>
      <c r="H1242" t="n">
        <v>0.29</v>
      </c>
      <c r="I1242" t="n">
        <v>27</v>
      </c>
      <c r="J1242" t="n">
        <v>258.78</v>
      </c>
      <c r="K1242" t="n">
        <v>59.19</v>
      </c>
      <c r="L1242" t="n">
        <v>4.25</v>
      </c>
      <c r="M1242" t="n">
        <v>25</v>
      </c>
      <c r="N1242" t="n">
        <v>65.34</v>
      </c>
      <c r="O1242" t="n">
        <v>32150.98</v>
      </c>
      <c r="P1242" t="n">
        <v>149.01</v>
      </c>
      <c r="Q1242" t="n">
        <v>446.3</v>
      </c>
      <c r="R1242" t="n">
        <v>51.42</v>
      </c>
      <c r="S1242" t="n">
        <v>28.73</v>
      </c>
      <c r="T1242" t="n">
        <v>10580.82</v>
      </c>
      <c r="U1242" t="n">
        <v>0.5600000000000001</v>
      </c>
      <c r="V1242" t="n">
        <v>0.87</v>
      </c>
      <c r="W1242" t="n">
        <v>0.11</v>
      </c>
      <c r="X1242" t="n">
        <v>0.63</v>
      </c>
      <c r="Y1242" t="n">
        <v>1</v>
      </c>
      <c r="Z1242" t="n">
        <v>10</v>
      </c>
    </row>
    <row r="1243">
      <c r="A1243" t="n">
        <v>14</v>
      </c>
      <c r="B1243" t="n">
        <v>130</v>
      </c>
      <c r="C1243" t="inlineStr">
        <is>
          <t xml:space="preserve">CONCLUIDO	</t>
        </is>
      </c>
      <c r="D1243" t="n">
        <v>7.3505</v>
      </c>
      <c r="E1243" t="n">
        <v>13.6</v>
      </c>
      <c r="F1243" t="n">
        <v>9.529999999999999</v>
      </c>
      <c r="G1243" t="n">
        <v>21.99</v>
      </c>
      <c r="H1243" t="n">
        <v>0.31</v>
      </c>
      <c r="I1243" t="n">
        <v>26</v>
      </c>
      <c r="J1243" t="n">
        <v>259.25</v>
      </c>
      <c r="K1243" t="n">
        <v>59.19</v>
      </c>
      <c r="L1243" t="n">
        <v>4.5</v>
      </c>
      <c r="M1243" t="n">
        <v>24</v>
      </c>
      <c r="N1243" t="n">
        <v>65.55</v>
      </c>
      <c r="O1243" t="n">
        <v>32207.85</v>
      </c>
      <c r="P1243" t="n">
        <v>151.69</v>
      </c>
      <c r="Q1243" t="n">
        <v>446.32</v>
      </c>
      <c r="R1243" t="n">
        <v>57.08</v>
      </c>
      <c r="S1243" t="n">
        <v>28.73</v>
      </c>
      <c r="T1243" t="n">
        <v>13416.54</v>
      </c>
      <c r="U1243" t="n">
        <v>0.5</v>
      </c>
      <c r="V1243" t="n">
        <v>0.85</v>
      </c>
      <c r="W1243" t="n">
        <v>0.13</v>
      </c>
      <c r="X1243" t="n">
        <v>0.8100000000000001</v>
      </c>
      <c r="Y1243" t="n">
        <v>1</v>
      </c>
      <c r="Z1243" t="n">
        <v>10</v>
      </c>
    </row>
    <row r="1244">
      <c r="A1244" t="n">
        <v>15</v>
      </c>
      <c r="B1244" t="n">
        <v>130</v>
      </c>
      <c r="C1244" t="inlineStr">
        <is>
          <t xml:space="preserve">CONCLUIDO	</t>
        </is>
      </c>
      <c r="D1244" t="n">
        <v>7.4721</v>
      </c>
      <c r="E1244" t="n">
        <v>13.38</v>
      </c>
      <c r="F1244" t="n">
        <v>9.4</v>
      </c>
      <c r="G1244" t="n">
        <v>23.51</v>
      </c>
      <c r="H1244" t="n">
        <v>0.33</v>
      </c>
      <c r="I1244" t="n">
        <v>24</v>
      </c>
      <c r="J1244" t="n">
        <v>259.71</v>
      </c>
      <c r="K1244" t="n">
        <v>59.19</v>
      </c>
      <c r="L1244" t="n">
        <v>4.75</v>
      </c>
      <c r="M1244" t="n">
        <v>22</v>
      </c>
      <c r="N1244" t="n">
        <v>65.76000000000001</v>
      </c>
      <c r="O1244" t="n">
        <v>32264.79</v>
      </c>
      <c r="P1244" t="n">
        <v>149.66</v>
      </c>
      <c r="Q1244" t="n">
        <v>446.33</v>
      </c>
      <c r="R1244" t="n">
        <v>52.98</v>
      </c>
      <c r="S1244" t="n">
        <v>28.73</v>
      </c>
      <c r="T1244" t="n">
        <v>11376.7</v>
      </c>
      <c r="U1244" t="n">
        <v>0.54</v>
      </c>
      <c r="V1244" t="n">
        <v>0.87</v>
      </c>
      <c r="W1244" t="n">
        <v>0.12</v>
      </c>
      <c r="X1244" t="n">
        <v>0.68</v>
      </c>
      <c r="Y1244" t="n">
        <v>1</v>
      </c>
      <c r="Z1244" t="n">
        <v>10</v>
      </c>
    </row>
    <row r="1245">
      <c r="A1245" t="n">
        <v>16</v>
      </c>
      <c r="B1245" t="n">
        <v>130</v>
      </c>
      <c r="C1245" t="inlineStr">
        <is>
          <t xml:space="preserve">CONCLUIDO	</t>
        </is>
      </c>
      <c r="D1245" t="n">
        <v>7.515</v>
      </c>
      <c r="E1245" t="n">
        <v>13.31</v>
      </c>
      <c r="F1245" t="n">
        <v>9.380000000000001</v>
      </c>
      <c r="G1245" t="n">
        <v>24.46</v>
      </c>
      <c r="H1245" t="n">
        <v>0.34</v>
      </c>
      <c r="I1245" t="n">
        <v>23</v>
      </c>
      <c r="J1245" t="n">
        <v>260.17</v>
      </c>
      <c r="K1245" t="n">
        <v>59.19</v>
      </c>
      <c r="L1245" t="n">
        <v>5</v>
      </c>
      <c r="M1245" t="n">
        <v>21</v>
      </c>
      <c r="N1245" t="n">
        <v>65.98</v>
      </c>
      <c r="O1245" t="n">
        <v>32321.82</v>
      </c>
      <c r="P1245" t="n">
        <v>148.81</v>
      </c>
      <c r="Q1245" t="n">
        <v>446.29</v>
      </c>
      <c r="R1245" t="n">
        <v>52.15</v>
      </c>
      <c r="S1245" t="n">
        <v>28.73</v>
      </c>
      <c r="T1245" t="n">
        <v>10962.61</v>
      </c>
      <c r="U1245" t="n">
        <v>0.55</v>
      </c>
      <c r="V1245" t="n">
        <v>0.87</v>
      </c>
      <c r="W1245" t="n">
        <v>0.12</v>
      </c>
      <c r="X1245" t="n">
        <v>0.66</v>
      </c>
      <c r="Y1245" t="n">
        <v>1</v>
      </c>
      <c r="Z1245" t="n">
        <v>10</v>
      </c>
    </row>
    <row r="1246">
      <c r="A1246" t="n">
        <v>17</v>
      </c>
      <c r="B1246" t="n">
        <v>130</v>
      </c>
      <c r="C1246" t="inlineStr">
        <is>
          <t xml:space="preserve">CONCLUIDO	</t>
        </is>
      </c>
      <c r="D1246" t="n">
        <v>7.5645</v>
      </c>
      <c r="E1246" t="n">
        <v>13.22</v>
      </c>
      <c r="F1246" t="n">
        <v>9.34</v>
      </c>
      <c r="G1246" t="n">
        <v>25.47</v>
      </c>
      <c r="H1246" t="n">
        <v>0.36</v>
      </c>
      <c r="I1246" t="n">
        <v>22</v>
      </c>
      <c r="J1246" t="n">
        <v>260.63</v>
      </c>
      <c r="K1246" t="n">
        <v>59.19</v>
      </c>
      <c r="L1246" t="n">
        <v>5.25</v>
      </c>
      <c r="M1246" t="n">
        <v>20</v>
      </c>
      <c r="N1246" t="n">
        <v>66.19</v>
      </c>
      <c r="O1246" t="n">
        <v>32378.93</v>
      </c>
      <c r="P1246" t="n">
        <v>147.81</v>
      </c>
      <c r="Q1246" t="n">
        <v>446.28</v>
      </c>
      <c r="R1246" t="n">
        <v>50.82</v>
      </c>
      <c r="S1246" t="n">
        <v>28.73</v>
      </c>
      <c r="T1246" t="n">
        <v>10304.61</v>
      </c>
      <c r="U1246" t="n">
        <v>0.57</v>
      </c>
      <c r="V1246" t="n">
        <v>0.87</v>
      </c>
      <c r="W1246" t="n">
        <v>0.12</v>
      </c>
      <c r="X1246" t="n">
        <v>0.62</v>
      </c>
      <c r="Y1246" t="n">
        <v>1</v>
      </c>
      <c r="Z1246" t="n">
        <v>10</v>
      </c>
    </row>
    <row r="1247">
      <c r="A1247" t="n">
        <v>18</v>
      </c>
      <c r="B1247" t="n">
        <v>130</v>
      </c>
      <c r="C1247" t="inlineStr">
        <is>
          <t xml:space="preserve">CONCLUIDO	</t>
        </is>
      </c>
      <c r="D1247" t="n">
        <v>7.6163</v>
      </c>
      <c r="E1247" t="n">
        <v>13.13</v>
      </c>
      <c r="F1247" t="n">
        <v>9.300000000000001</v>
      </c>
      <c r="G1247" t="n">
        <v>26.57</v>
      </c>
      <c r="H1247" t="n">
        <v>0.37</v>
      </c>
      <c r="I1247" t="n">
        <v>21</v>
      </c>
      <c r="J1247" t="n">
        <v>261.1</v>
      </c>
      <c r="K1247" t="n">
        <v>59.19</v>
      </c>
      <c r="L1247" t="n">
        <v>5.5</v>
      </c>
      <c r="M1247" t="n">
        <v>19</v>
      </c>
      <c r="N1247" t="n">
        <v>66.40000000000001</v>
      </c>
      <c r="O1247" t="n">
        <v>32436.11</v>
      </c>
      <c r="P1247" t="n">
        <v>146.84</v>
      </c>
      <c r="Q1247" t="n">
        <v>446.36</v>
      </c>
      <c r="R1247" t="n">
        <v>49.45</v>
      </c>
      <c r="S1247" t="n">
        <v>28.73</v>
      </c>
      <c r="T1247" t="n">
        <v>9624.610000000001</v>
      </c>
      <c r="U1247" t="n">
        <v>0.58</v>
      </c>
      <c r="V1247" t="n">
        <v>0.88</v>
      </c>
      <c r="W1247" t="n">
        <v>0.11</v>
      </c>
      <c r="X1247" t="n">
        <v>0.58</v>
      </c>
      <c r="Y1247" t="n">
        <v>1</v>
      </c>
      <c r="Z1247" t="n">
        <v>10</v>
      </c>
    </row>
    <row r="1248">
      <c r="A1248" t="n">
        <v>19</v>
      </c>
      <c r="B1248" t="n">
        <v>130</v>
      </c>
      <c r="C1248" t="inlineStr">
        <is>
          <t xml:space="preserve">CONCLUIDO	</t>
        </is>
      </c>
      <c r="D1248" t="n">
        <v>7.6601</v>
      </c>
      <c r="E1248" t="n">
        <v>13.05</v>
      </c>
      <c r="F1248" t="n">
        <v>9.27</v>
      </c>
      <c r="G1248" t="n">
        <v>27.82</v>
      </c>
      <c r="H1248" t="n">
        <v>0.39</v>
      </c>
      <c r="I1248" t="n">
        <v>20</v>
      </c>
      <c r="J1248" t="n">
        <v>261.56</v>
      </c>
      <c r="K1248" t="n">
        <v>59.19</v>
      </c>
      <c r="L1248" t="n">
        <v>5.75</v>
      </c>
      <c r="M1248" t="n">
        <v>18</v>
      </c>
      <c r="N1248" t="n">
        <v>66.62</v>
      </c>
      <c r="O1248" t="n">
        <v>32493.38</v>
      </c>
      <c r="P1248" t="n">
        <v>146.38</v>
      </c>
      <c r="Q1248" t="n">
        <v>446.28</v>
      </c>
      <c r="R1248" t="n">
        <v>48.61</v>
      </c>
      <c r="S1248" t="n">
        <v>28.73</v>
      </c>
      <c r="T1248" t="n">
        <v>9208.219999999999</v>
      </c>
      <c r="U1248" t="n">
        <v>0.59</v>
      </c>
      <c r="V1248" t="n">
        <v>0.88</v>
      </c>
      <c r="W1248" t="n">
        <v>0.11</v>
      </c>
      <c r="X1248" t="n">
        <v>0.55</v>
      </c>
      <c r="Y1248" t="n">
        <v>1</v>
      </c>
      <c r="Z1248" t="n">
        <v>10</v>
      </c>
    </row>
    <row r="1249">
      <c r="A1249" t="n">
        <v>20</v>
      </c>
      <c r="B1249" t="n">
        <v>130</v>
      </c>
      <c r="C1249" t="inlineStr">
        <is>
          <t xml:space="preserve">CONCLUIDO	</t>
        </is>
      </c>
      <c r="D1249" t="n">
        <v>7.7075</v>
      </c>
      <c r="E1249" t="n">
        <v>12.97</v>
      </c>
      <c r="F1249" t="n">
        <v>9.24</v>
      </c>
      <c r="G1249" t="n">
        <v>29.18</v>
      </c>
      <c r="H1249" t="n">
        <v>0.41</v>
      </c>
      <c r="I1249" t="n">
        <v>19</v>
      </c>
      <c r="J1249" t="n">
        <v>262.03</v>
      </c>
      <c r="K1249" t="n">
        <v>59.19</v>
      </c>
      <c r="L1249" t="n">
        <v>6</v>
      </c>
      <c r="M1249" t="n">
        <v>17</v>
      </c>
      <c r="N1249" t="n">
        <v>66.83</v>
      </c>
      <c r="O1249" t="n">
        <v>32550.72</v>
      </c>
      <c r="P1249" t="n">
        <v>145.42</v>
      </c>
      <c r="Q1249" t="n">
        <v>446.28</v>
      </c>
      <c r="R1249" t="n">
        <v>47.63</v>
      </c>
      <c r="S1249" t="n">
        <v>28.73</v>
      </c>
      <c r="T1249" t="n">
        <v>8726.34</v>
      </c>
      <c r="U1249" t="n">
        <v>0.6</v>
      </c>
      <c r="V1249" t="n">
        <v>0.88</v>
      </c>
      <c r="W1249" t="n">
        <v>0.11</v>
      </c>
      <c r="X1249" t="n">
        <v>0.52</v>
      </c>
      <c r="Y1249" t="n">
        <v>1</v>
      </c>
      <c r="Z1249" t="n">
        <v>10</v>
      </c>
    </row>
    <row r="1250">
      <c r="A1250" t="n">
        <v>21</v>
      </c>
      <c r="B1250" t="n">
        <v>130</v>
      </c>
      <c r="C1250" t="inlineStr">
        <is>
          <t xml:space="preserve">CONCLUIDO	</t>
        </is>
      </c>
      <c r="D1250" t="n">
        <v>7.7633</v>
      </c>
      <c r="E1250" t="n">
        <v>12.88</v>
      </c>
      <c r="F1250" t="n">
        <v>9.199999999999999</v>
      </c>
      <c r="G1250" t="n">
        <v>30.65</v>
      </c>
      <c r="H1250" t="n">
        <v>0.42</v>
      </c>
      <c r="I1250" t="n">
        <v>18</v>
      </c>
      <c r="J1250" t="n">
        <v>262.49</v>
      </c>
      <c r="K1250" t="n">
        <v>59.19</v>
      </c>
      <c r="L1250" t="n">
        <v>6.25</v>
      </c>
      <c r="M1250" t="n">
        <v>16</v>
      </c>
      <c r="N1250" t="n">
        <v>67.05</v>
      </c>
      <c r="O1250" t="n">
        <v>32608.15</v>
      </c>
      <c r="P1250" t="n">
        <v>144.5</v>
      </c>
      <c r="Q1250" t="n">
        <v>446.28</v>
      </c>
      <c r="R1250" t="n">
        <v>46.04</v>
      </c>
      <c r="S1250" t="n">
        <v>28.73</v>
      </c>
      <c r="T1250" t="n">
        <v>7937.04</v>
      </c>
      <c r="U1250" t="n">
        <v>0.62</v>
      </c>
      <c r="V1250" t="n">
        <v>0.89</v>
      </c>
      <c r="W1250" t="n">
        <v>0.11</v>
      </c>
      <c r="X1250" t="n">
        <v>0.48</v>
      </c>
      <c r="Y1250" t="n">
        <v>1</v>
      </c>
      <c r="Z1250" t="n">
        <v>10</v>
      </c>
    </row>
    <row r="1251">
      <c r="A1251" t="n">
        <v>22</v>
      </c>
      <c r="B1251" t="n">
        <v>130</v>
      </c>
      <c r="C1251" t="inlineStr">
        <is>
          <t xml:space="preserve">CONCLUIDO	</t>
        </is>
      </c>
      <c r="D1251" t="n">
        <v>7.8047</v>
      </c>
      <c r="E1251" t="n">
        <v>12.81</v>
      </c>
      <c r="F1251" t="n">
        <v>9.18</v>
      </c>
      <c r="G1251" t="n">
        <v>32.39</v>
      </c>
      <c r="H1251" t="n">
        <v>0.44</v>
      </c>
      <c r="I1251" t="n">
        <v>17</v>
      </c>
      <c r="J1251" t="n">
        <v>262.96</v>
      </c>
      <c r="K1251" t="n">
        <v>59.19</v>
      </c>
      <c r="L1251" t="n">
        <v>6.5</v>
      </c>
      <c r="M1251" t="n">
        <v>15</v>
      </c>
      <c r="N1251" t="n">
        <v>67.26000000000001</v>
      </c>
      <c r="O1251" t="n">
        <v>32665.66</v>
      </c>
      <c r="P1251" t="n">
        <v>143.82</v>
      </c>
      <c r="Q1251" t="n">
        <v>446.31</v>
      </c>
      <c r="R1251" t="n">
        <v>45.44</v>
      </c>
      <c r="S1251" t="n">
        <v>28.73</v>
      </c>
      <c r="T1251" t="n">
        <v>7637.86</v>
      </c>
      <c r="U1251" t="n">
        <v>0.63</v>
      </c>
      <c r="V1251" t="n">
        <v>0.89</v>
      </c>
      <c r="W1251" t="n">
        <v>0.11</v>
      </c>
      <c r="X1251" t="n">
        <v>0.46</v>
      </c>
      <c r="Y1251" t="n">
        <v>1</v>
      </c>
      <c r="Z1251" t="n">
        <v>10</v>
      </c>
    </row>
    <row r="1252">
      <c r="A1252" t="n">
        <v>23</v>
      </c>
      <c r="B1252" t="n">
        <v>130</v>
      </c>
      <c r="C1252" t="inlineStr">
        <is>
          <t xml:space="preserve">CONCLUIDO	</t>
        </is>
      </c>
      <c r="D1252" t="n">
        <v>7.8074</v>
      </c>
      <c r="E1252" t="n">
        <v>12.81</v>
      </c>
      <c r="F1252" t="n">
        <v>9.17</v>
      </c>
      <c r="G1252" t="n">
        <v>32.37</v>
      </c>
      <c r="H1252" t="n">
        <v>0.46</v>
      </c>
      <c r="I1252" t="n">
        <v>17</v>
      </c>
      <c r="J1252" t="n">
        <v>263.42</v>
      </c>
      <c r="K1252" t="n">
        <v>59.19</v>
      </c>
      <c r="L1252" t="n">
        <v>6.75</v>
      </c>
      <c r="M1252" t="n">
        <v>15</v>
      </c>
      <c r="N1252" t="n">
        <v>67.48</v>
      </c>
      <c r="O1252" t="n">
        <v>32723.25</v>
      </c>
      <c r="P1252" t="n">
        <v>143.43</v>
      </c>
      <c r="Q1252" t="n">
        <v>446.29</v>
      </c>
      <c r="R1252" t="n">
        <v>45.39</v>
      </c>
      <c r="S1252" t="n">
        <v>28.73</v>
      </c>
      <c r="T1252" t="n">
        <v>7614.52</v>
      </c>
      <c r="U1252" t="n">
        <v>0.63</v>
      </c>
      <c r="V1252" t="n">
        <v>0.89</v>
      </c>
      <c r="W1252" t="n">
        <v>0.11</v>
      </c>
      <c r="X1252" t="n">
        <v>0.45</v>
      </c>
      <c r="Y1252" t="n">
        <v>1</v>
      </c>
      <c r="Z1252" t="n">
        <v>10</v>
      </c>
    </row>
    <row r="1253">
      <c r="A1253" t="n">
        <v>24</v>
      </c>
      <c r="B1253" t="n">
        <v>130</v>
      </c>
      <c r="C1253" t="inlineStr">
        <is>
          <t xml:space="preserve">CONCLUIDO	</t>
        </is>
      </c>
      <c r="D1253" t="n">
        <v>7.8539</v>
      </c>
      <c r="E1253" t="n">
        <v>12.73</v>
      </c>
      <c r="F1253" t="n">
        <v>9.15</v>
      </c>
      <c r="G1253" t="n">
        <v>34.29</v>
      </c>
      <c r="H1253" t="n">
        <v>0.47</v>
      </c>
      <c r="I1253" t="n">
        <v>16</v>
      </c>
      <c r="J1253" t="n">
        <v>263.89</v>
      </c>
      <c r="K1253" t="n">
        <v>59.19</v>
      </c>
      <c r="L1253" t="n">
        <v>7</v>
      </c>
      <c r="M1253" t="n">
        <v>14</v>
      </c>
      <c r="N1253" t="n">
        <v>67.7</v>
      </c>
      <c r="O1253" t="n">
        <v>32780.92</v>
      </c>
      <c r="P1253" t="n">
        <v>142.73</v>
      </c>
      <c r="Q1253" t="n">
        <v>446.27</v>
      </c>
      <c r="R1253" t="n">
        <v>44.46</v>
      </c>
      <c r="S1253" t="n">
        <v>28.73</v>
      </c>
      <c r="T1253" t="n">
        <v>7156.07</v>
      </c>
      <c r="U1253" t="n">
        <v>0.65</v>
      </c>
      <c r="V1253" t="n">
        <v>0.89</v>
      </c>
      <c r="W1253" t="n">
        <v>0.11</v>
      </c>
      <c r="X1253" t="n">
        <v>0.42</v>
      </c>
      <c r="Y1253" t="n">
        <v>1</v>
      </c>
      <c r="Z1253" t="n">
        <v>10</v>
      </c>
    </row>
    <row r="1254">
      <c r="A1254" t="n">
        <v>25</v>
      </c>
      <c r="B1254" t="n">
        <v>130</v>
      </c>
      <c r="C1254" t="inlineStr">
        <is>
          <t xml:space="preserve">CONCLUIDO	</t>
        </is>
      </c>
      <c r="D1254" t="n">
        <v>7.8524</v>
      </c>
      <c r="E1254" t="n">
        <v>12.74</v>
      </c>
      <c r="F1254" t="n">
        <v>9.15</v>
      </c>
      <c r="G1254" t="n">
        <v>34.3</v>
      </c>
      <c r="H1254" t="n">
        <v>0.49</v>
      </c>
      <c r="I1254" t="n">
        <v>16</v>
      </c>
      <c r="J1254" t="n">
        <v>264.36</v>
      </c>
      <c r="K1254" t="n">
        <v>59.19</v>
      </c>
      <c r="L1254" t="n">
        <v>7.25</v>
      </c>
      <c r="M1254" t="n">
        <v>14</v>
      </c>
      <c r="N1254" t="n">
        <v>67.92</v>
      </c>
      <c r="O1254" t="n">
        <v>32838.68</v>
      </c>
      <c r="P1254" t="n">
        <v>142.45</v>
      </c>
      <c r="Q1254" t="n">
        <v>446.39</v>
      </c>
      <c r="R1254" t="n">
        <v>44.5</v>
      </c>
      <c r="S1254" t="n">
        <v>28.73</v>
      </c>
      <c r="T1254" t="n">
        <v>7173.74</v>
      </c>
      <c r="U1254" t="n">
        <v>0.65</v>
      </c>
      <c r="V1254" t="n">
        <v>0.89</v>
      </c>
      <c r="W1254" t="n">
        <v>0.11</v>
      </c>
      <c r="X1254" t="n">
        <v>0.43</v>
      </c>
      <c r="Y1254" t="n">
        <v>1</v>
      </c>
      <c r="Z1254" t="n">
        <v>10</v>
      </c>
    </row>
    <row r="1255">
      <c r="A1255" t="n">
        <v>26</v>
      </c>
      <c r="B1255" t="n">
        <v>130</v>
      </c>
      <c r="C1255" t="inlineStr">
        <is>
          <t xml:space="preserve">CONCLUIDO	</t>
        </is>
      </c>
      <c r="D1255" t="n">
        <v>7.9095</v>
      </c>
      <c r="E1255" t="n">
        <v>12.64</v>
      </c>
      <c r="F1255" t="n">
        <v>9.1</v>
      </c>
      <c r="G1255" t="n">
        <v>36.42</v>
      </c>
      <c r="H1255" t="n">
        <v>0.5</v>
      </c>
      <c r="I1255" t="n">
        <v>15</v>
      </c>
      <c r="J1255" t="n">
        <v>264.83</v>
      </c>
      <c r="K1255" t="n">
        <v>59.19</v>
      </c>
      <c r="L1255" t="n">
        <v>7.5</v>
      </c>
      <c r="M1255" t="n">
        <v>13</v>
      </c>
      <c r="N1255" t="n">
        <v>68.14</v>
      </c>
      <c r="O1255" t="n">
        <v>32896.51</v>
      </c>
      <c r="P1255" t="n">
        <v>141.73</v>
      </c>
      <c r="Q1255" t="n">
        <v>446.27</v>
      </c>
      <c r="R1255" t="n">
        <v>43.12</v>
      </c>
      <c r="S1255" t="n">
        <v>28.73</v>
      </c>
      <c r="T1255" t="n">
        <v>6489.97</v>
      </c>
      <c r="U1255" t="n">
        <v>0.67</v>
      </c>
      <c r="V1255" t="n">
        <v>0.89</v>
      </c>
      <c r="W1255" t="n">
        <v>0.1</v>
      </c>
      <c r="X1255" t="n">
        <v>0.38</v>
      </c>
      <c r="Y1255" t="n">
        <v>1</v>
      </c>
      <c r="Z1255" t="n">
        <v>10</v>
      </c>
    </row>
    <row r="1256">
      <c r="A1256" t="n">
        <v>27</v>
      </c>
      <c r="B1256" t="n">
        <v>130</v>
      </c>
      <c r="C1256" t="inlineStr">
        <is>
          <t xml:space="preserve">CONCLUIDO	</t>
        </is>
      </c>
      <c r="D1256" t="n">
        <v>7.9835</v>
      </c>
      <c r="E1256" t="n">
        <v>12.53</v>
      </c>
      <c r="F1256" t="n">
        <v>9.039999999999999</v>
      </c>
      <c r="G1256" t="n">
        <v>38.73</v>
      </c>
      <c r="H1256" t="n">
        <v>0.52</v>
      </c>
      <c r="I1256" t="n">
        <v>14</v>
      </c>
      <c r="J1256" t="n">
        <v>265.3</v>
      </c>
      <c r="K1256" t="n">
        <v>59.19</v>
      </c>
      <c r="L1256" t="n">
        <v>7.75</v>
      </c>
      <c r="M1256" t="n">
        <v>12</v>
      </c>
      <c r="N1256" t="n">
        <v>68.36</v>
      </c>
      <c r="O1256" t="n">
        <v>32954.43</v>
      </c>
      <c r="P1256" t="n">
        <v>140.39</v>
      </c>
      <c r="Q1256" t="n">
        <v>446.28</v>
      </c>
      <c r="R1256" t="n">
        <v>40.63</v>
      </c>
      <c r="S1256" t="n">
        <v>28.73</v>
      </c>
      <c r="T1256" t="n">
        <v>5249.43</v>
      </c>
      <c r="U1256" t="n">
        <v>0.71</v>
      </c>
      <c r="V1256" t="n">
        <v>0.9</v>
      </c>
      <c r="W1256" t="n">
        <v>0.11</v>
      </c>
      <c r="X1256" t="n">
        <v>0.32</v>
      </c>
      <c r="Y1256" t="n">
        <v>1</v>
      </c>
      <c r="Z1256" t="n">
        <v>10</v>
      </c>
    </row>
    <row r="1257">
      <c r="A1257" t="n">
        <v>28</v>
      </c>
      <c r="B1257" t="n">
        <v>130</v>
      </c>
      <c r="C1257" t="inlineStr">
        <is>
          <t xml:space="preserve">CONCLUIDO	</t>
        </is>
      </c>
      <c r="D1257" t="n">
        <v>7.9934</v>
      </c>
      <c r="E1257" t="n">
        <v>12.51</v>
      </c>
      <c r="F1257" t="n">
        <v>9.02</v>
      </c>
      <c r="G1257" t="n">
        <v>38.66</v>
      </c>
      <c r="H1257" t="n">
        <v>0.54</v>
      </c>
      <c r="I1257" t="n">
        <v>14</v>
      </c>
      <c r="J1257" t="n">
        <v>265.77</v>
      </c>
      <c r="K1257" t="n">
        <v>59.19</v>
      </c>
      <c r="L1257" t="n">
        <v>8</v>
      </c>
      <c r="M1257" t="n">
        <v>12</v>
      </c>
      <c r="N1257" t="n">
        <v>68.58</v>
      </c>
      <c r="O1257" t="n">
        <v>33012.44</v>
      </c>
      <c r="P1257" t="n">
        <v>139.74</v>
      </c>
      <c r="Q1257" t="n">
        <v>446.29</v>
      </c>
      <c r="R1257" t="n">
        <v>40.41</v>
      </c>
      <c r="S1257" t="n">
        <v>28.73</v>
      </c>
      <c r="T1257" t="n">
        <v>5142.24</v>
      </c>
      <c r="U1257" t="n">
        <v>0.71</v>
      </c>
      <c r="V1257" t="n">
        <v>0.9</v>
      </c>
      <c r="W1257" t="n">
        <v>0.1</v>
      </c>
      <c r="X1257" t="n">
        <v>0.3</v>
      </c>
      <c r="Y1257" t="n">
        <v>1</v>
      </c>
      <c r="Z1257" t="n">
        <v>10</v>
      </c>
    </row>
    <row r="1258">
      <c r="A1258" t="n">
        <v>29</v>
      </c>
      <c r="B1258" t="n">
        <v>130</v>
      </c>
      <c r="C1258" t="inlineStr">
        <is>
          <t xml:space="preserve">CONCLUIDO	</t>
        </is>
      </c>
      <c r="D1258" t="n">
        <v>7.9032</v>
      </c>
      <c r="E1258" t="n">
        <v>12.65</v>
      </c>
      <c r="F1258" t="n">
        <v>9.16</v>
      </c>
      <c r="G1258" t="n">
        <v>39.27</v>
      </c>
      <c r="H1258" t="n">
        <v>0.55</v>
      </c>
      <c r="I1258" t="n">
        <v>14</v>
      </c>
      <c r="J1258" t="n">
        <v>266.24</v>
      </c>
      <c r="K1258" t="n">
        <v>59.19</v>
      </c>
      <c r="L1258" t="n">
        <v>8.25</v>
      </c>
      <c r="M1258" t="n">
        <v>12</v>
      </c>
      <c r="N1258" t="n">
        <v>68.8</v>
      </c>
      <c r="O1258" t="n">
        <v>33070.52</v>
      </c>
      <c r="P1258" t="n">
        <v>141.71</v>
      </c>
      <c r="Q1258" t="n">
        <v>446.27</v>
      </c>
      <c r="R1258" t="n">
        <v>45.55</v>
      </c>
      <c r="S1258" t="n">
        <v>28.73</v>
      </c>
      <c r="T1258" t="n">
        <v>7709.82</v>
      </c>
      <c r="U1258" t="n">
        <v>0.63</v>
      </c>
      <c r="V1258" t="n">
        <v>0.89</v>
      </c>
      <c r="W1258" t="n">
        <v>0.1</v>
      </c>
      <c r="X1258" t="n">
        <v>0.44</v>
      </c>
      <c r="Y1258" t="n">
        <v>1</v>
      </c>
      <c r="Z1258" t="n">
        <v>10</v>
      </c>
    </row>
    <row r="1259">
      <c r="A1259" t="n">
        <v>30</v>
      </c>
      <c r="B1259" t="n">
        <v>130</v>
      </c>
      <c r="C1259" t="inlineStr">
        <is>
          <t xml:space="preserve">CONCLUIDO	</t>
        </is>
      </c>
      <c r="D1259" t="n">
        <v>7.9952</v>
      </c>
      <c r="E1259" t="n">
        <v>12.51</v>
      </c>
      <c r="F1259" t="n">
        <v>9.07</v>
      </c>
      <c r="G1259" t="n">
        <v>41.85</v>
      </c>
      <c r="H1259" t="n">
        <v>0.57</v>
      </c>
      <c r="I1259" t="n">
        <v>13</v>
      </c>
      <c r="J1259" t="n">
        <v>266.71</v>
      </c>
      <c r="K1259" t="n">
        <v>59.19</v>
      </c>
      <c r="L1259" t="n">
        <v>8.5</v>
      </c>
      <c r="M1259" t="n">
        <v>11</v>
      </c>
      <c r="N1259" t="n">
        <v>69.02</v>
      </c>
      <c r="O1259" t="n">
        <v>33128.7</v>
      </c>
      <c r="P1259" t="n">
        <v>139.8</v>
      </c>
      <c r="Q1259" t="n">
        <v>446.27</v>
      </c>
      <c r="R1259" t="n">
        <v>42.04</v>
      </c>
      <c r="S1259" t="n">
        <v>28.73</v>
      </c>
      <c r="T1259" t="n">
        <v>5960.28</v>
      </c>
      <c r="U1259" t="n">
        <v>0.68</v>
      </c>
      <c r="V1259" t="n">
        <v>0.9</v>
      </c>
      <c r="W1259" t="n">
        <v>0.1</v>
      </c>
      <c r="X1259" t="n">
        <v>0.35</v>
      </c>
      <c r="Y1259" t="n">
        <v>1</v>
      </c>
      <c r="Z1259" t="n">
        <v>10</v>
      </c>
    </row>
    <row r="1260">
      <c r="A1260" t="n">
        <v>31</v>
      </c>
      <c r="B1260" t="n">
        <v>130</v>
      </c>
      <c r="C1260" t="inlineStr">
        <is>
          <t xml:space="preserve">CONCLUIDO	</t>
        </is>
      </c>
      <c r="D1260" t="n">
        <v>7.9934</v>
      </c>
      <c r="E1260" t="n">
        <v>12.51</v>
      </c>
      <c r="F1260" t="n">
        <v>9.07</v>
      </c>
      <c r="G1260" t="n">
        <v>41.86</v>
      </c>
      <c r="H1260" t="n">
        <v>0.58</v>
      </c>
      <c r="I1260" t="n">
        <v>13</v>
      </c>
      <c r="J1260" t="n">
        <v>267.18</v>
      </c>
      <c r="K1260" t="n">
        <v>59.19</v>
      </c>
      <c r="L1260" t="n">
        <v>8.75</v>
      </c>
      <c r="M1260" t="n">
        <v>11</v>
      </c>
      <c r="N1260" t="n">
        <v>69.23999999999999</v>
      </c>
      <c r="O1260" t="n">
        <v>33186.95</v>
      </c>
      <c r="P1260" t="n">
        <v>139.62</v>
      </c>
      <c r="Q1260" t="n">
        <v>446.27</v>
      </c>
      <c r="R1260" t="n">
        <v>42.04</v>
      </c>
      <c r="S1260" t="n">
        <v>28.73</v>
      </c>
      <c r="T1260" t="n">
        <v>5960.91</v>
      </c>
      <c r="U1260" t="n">
        <v>0.68</v>
      </c>
      <c r="V1260" t="n">
        <v>0.9</v>
      </c>
      <c r="W1260" t="n">
        <v>0.1</v>
      </c>
      <c r="X1260" t="n">
        <v>0.35</v>
      </c>
      <c r="Y1260" t="n">
        <v>1</v>
      </c>
      <c r="Z1260" t="n">
        <v>10</v>
      </c>
    </row>
    <row r="1261">
      <c r="A1261" t="n">
        <v>32</v>
      </c>
      <c r="B1261" t="n">
        <v>130</v>
      </c>
      <c r="C1261" t="inlineStr">
        <is>
          <t xml:space="preserve">CONCLUIDO	</t>
        </is>
      </c>
      <c r="D1261" t="n">
        <v>7.9917</v>
      </c>
      <c r="E1261" t="n">
        <v>12.51</v>
      </c>
      <c r="F1261" t="n">
        <v>9.07</v>
      </c>
      <c r="G1261" t="n">
        <v>41.87</v>
      </c>
      <c r="H1261" t="n">
        <v>0.6</v>
      </c>
      <c r="I1261" t="n">
        <v>13</v>
      </c>
      <c r="J1261" t="n">
        <v>267.66</v>
      </c>
      <c r="K1261" t="n">
        <v>59.19</v>
      </c>
      <c r="L1261" t="n">
        <v>9</v>
      </c>
      <c r="M1261" t="n">
        <v>11</v>
      </c>
      <c r="N1261" t="n">
        <v>69.45999999999999</v>
      </c>
      <c r="O1261" t="n">
        <v>33245.29</v>
      </c>
      <c r="P1261" t="n">
        <v>139.31</v>
      </c>
      <c r="Q1261" t="n">
        <v>446.27</v>
      </c>
      <c r="R1261" t="n">
        <v>42.14</v>
      </c>
      <c r="S1261" t="n">
        <v>28.73</v>
      </c>
      <c r="T1261" t="n">
        <v>6008.25</v>
      </c>
      <c r="U1261" t="n">
        <v>0.68</v>
      </c>
      <c r="V1261" t="n">
        <v>0.9</v>
      </c>
      <c r="W1261" t="n">
        <v>0.1</v>
      </c>
      <c r="X1261" t="n">
        <v>0.35</v>
      </c>
      <c r="Y1261" t="n">
        <v>1</v>
      </c>
      <c r="Z1261" t="n">
        <v>10</v>
      </c>
    </row>
    <row r="1262">
      <c r="A1262" t="n">
        <v>33</v>
      </c>
      <c r="B1262" t="n">
        <v>130</v>
      </c>
      <c r="C1262" t="inlineStr">
        <is>
          <t xml:space="preserve">CONCLUIDO	</t>
        </is>
      </c>
      <c r="D1262" t="n">
        <v>8.045999999999999</v>
      </c>
      <c r="E1262" t="n">
        <v>12.43</v>
      </c>
      <c r="F1262" t="n">
        <v>9.039999999999999</v>
      </c>
      <c r="G1262" t="n">
        <v>45.18</v>
      </c>
      <c r="H1262" t="n">
        <v>0.61</v>
      </c>
      <c r="I1262" t="n">
        <v>12</v>
      </c>
      <c r="J1262" t="n">
        <v>268.13</v>
      </c>
      <c r="K1262" t="n">
        <v>59.19</v>
      </c>
      <c r="L1262" t="n">
        <v>9.25</v>
      </c>
      <c r="M1262" t="n">
        <v>10</v>
      </c>
      <c r="N1262" t="n">
        <v>69.69</v>
      </c>
      <c r="O1262" t="n">
        <v>33303.72</v>
      </c>
      <c r="P1262" t="n">
        <v>138.61</v>
      </c>
      <c r="Q1262" t="n">
        <v>446.3</v>
      </c>
      <c r="R1262" t="n">
        <v>41</v>
      </c>
      <c r="S1262" t="n">
        <v>28.73</v>
      </c>
      <c r="T1262" t="n">
        <v>5445.39</v>
      </c>
      <c r="U1262" t="n">
        <v>0.7</v>
      </c>
      <c r="V1262" t="n">
        <v>0.9</v>
      </c>
      <c r="W1262" t="n">
        <v>0.1</v>
      </c>
      <c r="X1262" t="n">
        <v>0.32</v>
      </c>
      <c r="Y1262" t="n">
        <v>1</v>
      </c>
      <c r="Z1262" t="n">
        <v>10</v>
      </c>
    </row>
    <row r="1263">
      <c r="A1263" t="n">
        <v>34</v>
      </c>
      <c r="B1263" t="n">
        <v>130</v>
      </c>
      <c r="C1263" t="inlineStr">
        <is>
          <t xml:space="preserve">CONCLUIDO	</t>
        </is>
      </c>
      <c r="D1263" t="n">
        <v>8.047000000000001</v>
      </c>
      <c r="E1263" t="n">
        <v>12.43</v>
      </c>
      <c r="F1263" t="n">
        <v>9.039999999999999</v>
      </c>
      <c r="G1263" t="n">
        <v>45.18</v>
      </c>
      <c r="H1263" t="n">
        <v>0.63</v>
      </c>
      <c r="I1263" t="n">
        <v>12</v>
      </c>
      <c r="J1263" t="n">
        <v>268.61</v>
      </c>
      <c r="K1263" t="n">
        <v>59.19</v>
      </c>
      <c r="L1263" t="n">
        <v>9.5</v>
      </c>
      <c r="M1263" t="n">
        <v>10</v>
      </c>
      <c r="N1263" t="n">
        <v>69.91</v>
      </c>
      <c r="O1263" t="n">
        <v>33362.23</v>
      </c>
      <c r="P1263" t="n">
        <v>138.72</v>
      </c>
      <c r="Q1263" t="n">
        <v>446.27</v>
      </c>
      <c r="R1263" t="n">
        <v>40.87</v>
      </c>
      <c r="S1263" t="n">
        <v>28.73</v>
      </c>
      <c r="T1263" t="n">
        <v>5381.61</v>
      </c>
      <c r="U1263" t="n">
        <v>0.7</v>
      </c>
      <c r="V1263" t="n">
        <v>0.9</v>
      </c>
      <c r="W1263" t="n">
        <v>0.1</v>
      </c>
      <c r="X1263" t="n">
        <v>0.32</v>
      </c>
      <c r="Y1263" t="n">
        <v>1</v>
      </c>
      <c r="Z1263" t="n">
        <v>10</v>
      </c>
    </row>
    <row r="1264">
      <c r="A1264" t="n">
        <v>35</v>
      </c>
      <c r="B1264" t="n">
        <v>130</v>
      </c>
      <c r="C1264" t="inlineStr">
        <is>
          <t xml:space="preserve">CONCLUIDO	</t>
        </is>
      </c>
      <c r="D1264" t="n">
        <v>8.036799999999999</v>
      </c>
      <c r="E1264" t="n">
        <v>12.44</v>
      </c>
      <c r="F1264" t="n">
        <v>9.050000000000001</v>
      </c>
      <c r="G1264" t="n">
        <v>45.26</v>
      </c>
      <c r="H1264" t="n">
        <v>0.64</v>
      </c>
      <c r="I1264" t="n">
        <v>12</v>
      </c>
      <c r="J1264" t="n">
        <v>269.08</v>
      </c>
      <c r="K1264" t="n">
        <v>59.19</v>
      </c>
      <c r="L1264" t="n">
        <v>9.75</v>
      </c>
      <c r="M1264" t="n">
        <v>10</v>
      </c>
      <c r="N1264" t="n">
        <v>70.14</v>
      </c>
      <c r="O1264" t="n">
        <v>33420.83</v>
      </c>
      <c r="P1264" t="n">
        <v>138.3</v>
      </c>
      <c r="Q1264" t="n">
        <v>446.29</v>
      </c>
      <c r="R1264" t="n">
        <v>41.41</v>
      </c>
      <c r="S1264" t="n">
        <v>28.73</v>
      </c>
      <c r="T1264" t="n">
        <v>5652.39</v>
      </c>
      <c r="U1264" t="n">
        <v>0.6899999999999999</v>
      </c>
      <c r="V1264" t="n">
        <v>0.9</v>
      </c>
      <c r="W1264" t="n">
        <v>0.1</v>
      </c>
      <c r="X1264" t="n">
        <v>0.33</v>
      </c>
      <c r="Y1264" t="n">
        <v>1</v>
      </c>
      <c r="Z1264" t="n">
        <v>10</v>
      </c>
    </row>
    <row r="1265">
      <c r="A1265" t="n">
        <v>36</v>
      </c>
      <c r="B1265" t="n">
        <v>130</v>
      </c>
      <c r="C1265" t="inlineStr">
        <is>
          <t xml:space="preserve">CONCLUIDO	</t>
        </is>
      </c>
      <c r="D1265" t="n">
        <v>8.102600000000001</v>
      </c>
      <c r="E1265" t="n">
        <v>12.34</v>
      </c>
      <c r="F1265" t="n">
        <v>9</v>
      </c>
      <c r="G1265" t="n">
        <v>49.08</v>
      </c>
      <c r="H1265" t="n">
        <v>0.66</v>
      </c>
      <c r="I1265" t="n">
        <v>11</v>
      </c>
      <c r="J1265" t="n">
        <v>269.56</v>
      </c>
      <c r="K1265" t="n">
        <v>59.19</v>
      </c>
      <c r="L1265" t="n">
        <v>10</v>
      </c>
      <c r="M1265" t="n">
        <v>9</v>
      </c>
      <c r="N1265" t="n">
        <v>70.36</v>
      </c>
      <c r="O1265" t="n">
        <v>33479.51</v>
      </c>
      <c r="P1265" t="n">
        <v>137.08</v>
      </c>
      <c r="Q1265" t="n">
        <v>446.27</v>
      </c>
      <c r="R1265" t="n">
        <v>39.73</v>
      </c>
      <c r="S1265" t="n">
        <v>28.73</v>
      </c>
      <c r="T1265" t="n">
        <v>4816.99</v>
      </c>
      <c r="U1265" t="n">
        <v>0.72</v>
      </c>
      <c r="V1265" t="n">
        <v>0.91</v>
      </c>
      <c r="W1265" t="n">
        <v>0.1</v>
      </c>
      <c r="X1265" t="n">
        <v>0.28</v>
      </c>
      <c r="Y1265" t="n">
        <v>1</v>
      </c>
      <c r="Z1265" t="n">
        <v>10</v>
      </c>
    </row>
    <row r="1266">
      <c r="A1266" t="n">
        <v>37</v>
      </c>
      <c r="B1266" t="n">
        <v>130</v>
      </c>
      <c r="C1266" t="inlineStr">
        <is>
          <t xml:space="preserve">CONCLUIDO	</t>
        </is>
      </c>
      <c r="D1266" t="n">
        <v>8.1006</v>
      </c>
      <c r="E1266" t="n">
        <v>12.34</v>
      </c>
      <c r="F1266" t="n">
        <v>9</v>
      </c>
      <c r="G1266" t="n">
        <v>49.1</v>
      </c>
      <c r="H1266" t="n">
        <v>0.68</v>
      </c>
      <c r="I1266" t="n">
        <v>11</v>
      </c>
      <c r="J1266" t="n">
        <v>270.03</v>
      </c>
      <c r="K1266" t="n">
        <v>59.19</v>
      </c>
      <c r="L1266" t="n">
        <v>10.25</v>
      </c>
      <c r="M1266" t="n">
        <v>9</v>
      </c>
      <c r="N1266" t="n">
        <v>70.59</v>
      </c>
      <c r="O1266" t="n">
        <v>33538.28</v>
      </c>
      <c r="P1266" t="n">
        <v>136.98</v>
      </c>
      <c r="Q1266" t="n">
        <v>446.27</v>
      </c>
      <c r="R1266" t="n">
        <v>39.75</v>
      </c>
      <c r="S1266" t="n">
        <v>28.73</v>
      </c>
      <c r="T1266" t="n">
        <v>4824.58</v>
      </c>
      <c r="U1266" t="n">
        <v>0.72</v>
      </c>
      <c r="V1266" t="n">
        <v>0.9</v>
      </c>
      <c r="W1266" t="n">
        <v>0.1</v>
      </c>
      <c r="X1266" t="n">
        <v>0.28</v>
      </c>
      <c r="Y1266" t="n">
        <v>1</v>
      </c>
      <c r="Z1266" t="n">
        <v>10</v>
      </c>
    </row>
    <row r="1267">
      <c r="A1267" t="n">
        <v>38</v>
      </c>
      <c r="B1267" t="n">
        <v>130</v>
      </c>
      <c r="C1267" t="inlineStr">
        <is>
          <t xml:space="preserve">CONCLUIDO	</t>
        </is>
      </c>
      <c r="D1267" t="n">
        <v>8.097</v>
      </c>
      <c r="E1267" t="n">
        <v>12.35</v>
      </c>
      <c r="F1267" t="n">
        <v>9.01</v>
      </c>
      <c r="G1267" t="n">
        <v>49.13</v>
      </c>
      <c r="H1267" t="n">
        <v>0.6899999999999999</v>
      </c>
      <c r="I1267" t="n">
        <v>11</v>
      </c>
      <c r="J1267" t="n">
        <v>270.51</v>
      </c>
      <c r="K1267" t="n">
        <v>59.19</v>
      </c>
      <c r="L1267" t="n">
        <v>10.5</v>
      </c>
      <c r="M1267" t="n">
        <v>9</v>
      </c>
      <c r="N1267" t="n">
        <v>70.81999999999999</v>
      </c>
      <c r="O1267" t="n">
        <v>33597.14</v>
      </c>
      <c r="P1267" t="n">
        <v>136.7</v>
      </c>
      <c r="Q1267" t="n">
        <v>446.27</v>
      </c>
      <c r="R1267" t="n">
        <v>39.93</v>
      </c>
      <c r="S1267" t="n">
        <v>28.73</v>
      </c>
      <c r="T1267" t="n">
        <v>4916.31</v>
      </c>
      <c r="U1267" t="n">
        <v>0.72</v>
      </c>
      <c r="V1267" t="n">
        <v>0.9</v>
      </c>
      <c r="W1267" t="n">
        <v>0.1</v>
      </c>
      <c r="X1267" t="n">
        <v>0.29</v>
      </c>
      <c r="Y1267" t="n">
        <v>1</v>
      </c>
      <c r="Z1267" t="n">
        <v>10</v>
      </c>
    </row>
    <row r="1268">
      <c r="A1268" t="n">
        <v>39</v>
      </c>
      <c r="B1268" t="n">
        <v>130</v>
      </c>
      <c r="C1268" t="inlineStr">
        <is>
          <t xml:space="preserve">CONCLUIDO	</t>
        </is>
      </c>
      <c r="D1268" t="n">
        <v>8.100300000000001</v>
      </c>
      <c r="E1268" t="n">
        <v>12.35</v>
      </c>
      <c r="F1268" t="n">
        <v>9</v>
      </c>
      <c r="G1268" t="n">
        <v>49.1</v>
      </c>
      <c r="H1268" t="n">
        <v>0.71</v>
      </c>
      <c r="I1268" t="n">
        <v>11</v>
      </c>
      <c r="J1268" t="n">
        <v>270.99</v>
      </c>
      <c r="K1268" t="n">
        <v>59.19</v>
      </c>
      <c r="L1268" t="n">
        <v>10.75</v>
      </c>
      <c r="M1268" t="n">
        <v>9</v>
      </c>
      <c r="N1268" t="n">
        <v>71.04000000000001</v>
      </c>
      <c r="O1268" t="n">
        <v>33656.08</v>
      </c>
      <c r="P1268" t="n">
        <v>136.39</v>
      </c>
      <c r="Q1268" t="n">
        <v>446.27</v>
      </c>
      <c r="R1268" t="n">
        <v>39.78</v>
      </c>
      <c r="S1268" t="n">
        <v>28.73</v>
      </c>
      <c r="T1268" t="n">
        <v>4839.8</v>
      </c>
      <c r="U1268" t="n">
        <v>0.72</v>
      </c>
      <c r="V1268" t="n">
        <v>0.9</v>
      </c>
      <c r="W1268" t="n">
        <v>0.1</v>
      </c>
      <c r="X1268" t="n">
        <v>0.28</v>
      </c>
      <c r="Y1268" t="n">
        <v>1</v>
      </c>
      <c r="Z1268" t="n">
        <v>10</v>
      </c>
    </row>
    <row r="1269">
      <c r="A1269" t="n">
        <v>40</v>
      </c>
      <c r="B1269" t="n">
        <v>130</v>
      </c>
      <c r="C1269" t="inlineStr">
        <is>
          <t xml:space="preserve">CONCLUIDO	</t>
        </is>
      </c>
      <c r="D1269" t="n">
        <v>8.1614</v>
      </c>
      <c r="E1269" t="n">
        <v>12.25</v>
      </c>
      <c r="F1269" t="n">
        <v>8.960000000000001</v>
      </c>
      <c r="G1269" t="n">
        <v>53.75</v>
      </c>
      <c r="H1269" t="n">
        <v>0.72</v>
      </c>
      <c r="I1269" t="n">
        <v>10</v>
      </c>
      <c r="J1269" t="n">
        <v>271.47</v>
      </c>
      <c r="K1269" t="n">
        <v>59.19</v>
      </c>
      <c r="L1269" t="n">
        <v>11</v>
      </c>
      <c r="M1269" t="n">
        <v>8</v>
      </c>
      <c r="N1269" t="n">
        <v>71.27</v>
      </c>
      <c r="O1269" t="n">
        <v>33715.11</v>
      </c>
      <c r="P1269" t="n">
        <v>135.51</v>
      </c>
      <c r="Q1269" t="n">
        <v>446.29</v>
      </c>
      <c r="R1269" t="n">
        <v>38.23</v>
      </c>
      <c r="S1269" t="n">
        <v>28.73</v>
      </c>
      <c r="T1269" t="n">
        <v>4071.78</v>
      </c>
      <c r="U1269" t="n">
        <v>0.75</v>
      </c>
      <c r="V1269" t="n">
        <v>0.91</v>
      </c>
      <c r="W1269" t="n">
        <v>0.1</v>
      </c>
      <c r="X1269" t="n">
        <v>0.24</v>
      </c>
      <c r="Y1269" t="n">
        <v>1</v>
      </c>
      <c r="Z1269" t="n">
        <v>10</v>
      </c>
    </row>
    <row r="1270">
      <c r="A1270" t="n">
        <v>41</v>
      </c>
      <c r="B1270" t="n">
        <v>130</v>
      </c>
      <c r="C1270" t="inlineStr">
        <is>
          <t xml:space="preserve">CONCLUIDO	</t>
        </is>
      </c>
      <c r="D1270" t="n">
        <v>8.1729</v>
      </c>
      <c r="E1270" t="n">
        <v>12.24</v>
      </c>
      <c r="F1270" t="n">
        <v>8.94</v>
      </c>
      <c r="G1270" t="n">
        <v>53.65</v>
      </c>
      <c r="H1270" t="n">
        <v>0.74</v>
      </c>
      <c r="I1270" t="n">
        <v>10</v>
      </c>
      <c r="J1270" t="n">
        <v>271.95</v>
      </c>
      <c r="K1270" t="n">
        <v>59.19</v>
      </c>
      <c r="L1270" t="n">
        <v>11.25</v>
      </c>
      <c r="M1270" t="n">
        <v>8</v>
      </c>
      <c r="N1270" t="n">
        <v>71.5</v>
      </c>
      <c r="O1270" t="n">
        <v>33774.23</v>
      </c>
      <c r="P1270" t="n">
        <v>134.91</v>
      </c>
      <c r="Q1270" t="n">
        <v>446.28</v>
      </c>
      <c r="R1270" t="n">
        <v>37.59</v>
      </c>
      <c r="S1270" t="n">
        <v>28.73</v>
      </c>
      <c r="T1270" t="n">
        <v>3751.81</v>
      </c>
      <c r="U1270" t="n">
        <v>0.76</v>
      </c>
      <c r="V1270" t="n">
        <v>0.91</v>
      </c>
      <c r="W1270" t="n">
        <v>0.1</v>
      </c>
      <c r="X1270" t="n">
        <v>0.22</v>
      </c>
      <c r="Y1270" t="n">
        <v>1</v>
      </c>
      <c r="Z1270" t="n">
        <v>10</v>
      </c>
    </row>
    <row r="1271">
      <c r="A1271" t="n">
        <v>42</v>
      </c>
      <c r="B1271" t="n">
        <v>130</v>
      </c>
      <c r="C1271" t="inlineStr">
        <is>
          <t xml:space="preserve">CONCLUIDO	</t>
        </is>
      </c>
      <c r="D1271" t="n">
        <v>8.184799999999999</v>
      </c>
      <c r="E1271" t="n">
        <v>12.22</v>
      </c>
      <c r="F1271" t="n">
        <v>8.92</v>
      </c>
      <c r="G1271" t="n">
        <v>53.54</v>
      </c>
      <c r="H1271" t="n">
        <v>0.75</v>
      </c>
      <c r="I1271" t="n">
        <v>10</v>
      </c>
      <c r="J1271" t="n">
        <v>272.43</v>
      </c>
      <c r="K1271" t="n">
        <v>59.19</v>
      </c>
      <c r="L1271" t="n">
        <v>11.5</v>
      </c>
      <c r="M1271" t="n">
        <v>8</v>
      </c>
      <c r="N1271" t="n">
        <v>71.73</v>
      </c>
      <c r="O1271" t="n">
        <v>33833.57</v>
      </c>
      <c r="P1271" t="n">
        <v>134.39</v>
      </c>
      <c r="Q1271" t="n">
        <v>446.27</v>
      </c>
      <c r="R1271" t="n">
        <v>37.23</v>
      </c>
      <c r="S1271" t="n">
        <v>28.73</v>
      </c>
      <c r="T1271" t="n">
        <v>3569.29</v>
      </c>
      <c r="U1271" t="n">
        <v>0.77</v>
      </c>
      <c r="V1271" t="n">
        <v>0.91</v>
      </c>
      <c r="W1271" t="n">
        <v>0.09</v>
      </c>
      <c r="X1271" t="n">
        <v>0.2</v>
      </c>
      <c r="Y1271" t="n">
        <v>1</v>
      </c>
      <c r="Z1271" t="n">
        <v>10</v>
      </c>
    </row>
    <row r="1272">
      <c r="A1272" t="n">
        <v>43</v>
      </c>
      <c r="B1272" t="n">
        <v>130</v>
      </c>
      <c r="C1272" t="inlineStr">
        <is>
          <t xml:space="preserve">CONCLUIDO	</t>
        </is>
      </c>
      <c r="D1272" t="n">
        <v>8.1347</v>
      </c>
      <c r="E1272" t="n">
        <v>12.29</v>
      </c>
      <c r="F1272" t="n">
        <v>9</v>
      </c>
      <c r="G1272" t="n">
        <v>53.99</v>
      </c>
      <c r="H1272" t="n">
        <v>0.77</v>
      </c>
      <c r="I1272" t="n">
        <v>10</v>
      </c>
      <c r="J1272" t="n">
        <v>272.91</v>
      </c>
      <c r="K1272" t="n">
        <v>59.19</v>
      </c>
      <c r="L1272" t="n">
        <v>11.75</v>
      </c>
      <c r="M1272" t="n">
        <v>8</v>
      </c>
      <c r="N1272" t="n">
        <v>71.95999999999999</v>
      </c>
      <c r="O1272" t="n">
        <v>33892.87</v>
      </c>
      <c r="P1272" t="n">
        <v>135.26</v>
      </c>
      <c r="Q1272" t="n">
        <v>446.27</v>
      </c>
      <c r="R1272" t="n">
        <v>39.95</v>
      </c>
      <c r="S1272" t="n">
        <v>28.73</v>
      </c>
      <c r="T1272" t="n">
        <v>4932.33</v>
      </c>
      <c r="U1272" t="n">
        <v>0.72</v>
      </c>
      <c r="V1272" t="n">
        <v>0.91</v>
      </c>
      <c r="W1272" t="n">
        <v>0.09</v>
      </c>
      <c r="X1272" t="n">
        <v>0.28</v>
      </c>
      <c r="Y1272" t="n">
        <v>1</v>
      </c>
      <c r="Z1272" t="n">
        <v>10</v>
      </c>
    </row>
    <row r="1273">
      <c r="A1273" t="n">
        <v>44</v>
      </c>
      <c r="B1273" t="n">
        <v>130</v>
      </c>
      <c r="C1273" t="inlineStr">
        <is>
          <t xml:space="preserve">CONCLUIDO	</t>
        </is>
      </c>
      <c r="D1273" t="n">
        <v>8.1965</v>
      </c>
      <c r="E1273" t="n">
        <v>12.2</v>
      </c>
      <c r="F1273" t="n">
        <v>8.960000000000001</v>
      </c>
      <c r="G1273" t="n">
        <v>59.7</v>
      </c>
      <c r="H1273" t="n">
        <v>0.78</v>
      </c>
      <c r="I1273" t="n">
        <v>9</v>
      </c>
      <c r="J1273" t="n">
        <v>273.39</v>
      </c>
      <c r="K1273" t="n">
        <v>59.19</v>
      </c>
      <c r="L1273" t="n">
        <v>12</v>
      </c>
      <c r="M1273" t="n">
        <v>7</v>
      </c>
      <c r="N1273" t="n">
        <v>72.2</v>
      </c>
      <c r="O1273" t="n">
        <v>33952.26</v>
      </c>
      <c r="P1273" t="n">
        <v>133.83</v>
      </c>
      <c r="Q1273" t="n">
        <v>446.27</v>
      </c>
      <c r="R1273" t="n">
        <v>38.26</v>
      </c>
      <c r="S1273" t="n">
        <v>28.73</v>
      </c>
      <c r="T1273" t="n">
        <v>4090.27</v>
      </c>
      <c r="U1273" t="n">
        <v>0.75</v>
      </c>
      <c r="V1273" t="n">
        <v>0.91</v>
      </c>
      <c r="W1273" t="n">
        <v>0.1</v>
      </c>
      <c r="X1273" t="n">
        <v>0.23</v>
      </c>
      <c r="Y1273" t="n">
        <v>1</v>
      </c>
      <c r="Z1273" t="n">
        <v>10</v>
      </c>
    </row>
    <row r="1274">
      <c r="A1274" t="n">
        <v>45</v>
      </c>
      <c r="B1274" t="n">
        <v>130</v>
      </c>
      <c r="C1274" t="inlineStr">
        <is>
          <t xml:space="preserve">CONCLUIDO	</t>
        </is>
      </c>
      <c r="D1274" t="n">
        <v>8.197100000000001</v>
      </c>
      <c r="E1274" t="n">
        <v>12.2</v>
      </c>
      <c r="F1274" t="n">
        <v>8.949999999999999</v>
      </c>
      <c r="G1274" t="n">
        <v>59.7</v>
      </c>
      <c r="H1274" t="n">
        <v>0.8</v>
      </c>
      <c r="I1274" t="n">
        <v>9</v>
      </c>
      <c r="J1274" t="n">
        <v>273.87</v>
      </c>
      <c r="K1274" t="n">
        <v>59.19</v>
      </c>
      <c r="L1274" t="n">
        <v>12.25</v>
      </c>
      <c r="M1274" t="n">
        <v>7</v>
      </c>
      <c r="N1274" t="n">
        <v>72.43000000000001</v>
      </c>
      <c r="O1274" t="n">
        <v>34011.74</v>
      </c>
      <c r="P1274" t="n">
        <v>133.72</v>
      </c>
      <c r="Q1274" t="n">
        <v>446.27</v>
      </c>
      <c r="R1274" t="n">
        <v>38.32</v>
      </c>
      <c r="S1274" t="n">
        <v>28.73</v>
      </c>
      <c r="T1274" t="n">
        <v>4118.75</v>
      </c>
      <c r="U1274" t="n">
        <v>0.75</v>
      </c>
      <c r="V1274" t="n">
        <v>0.91</v>
      </c>
      <c r="W1274" t="n">
        <v>0.09</v>
      </c>
      <c r="X1274" t="n">
        <v>0.23</v>
      </c>
      <c r="Y1274" t="n">
        <v>1</v>
      </c>
      <c r="Z1274" t="n">
        <v>10</v>
      </c>
    </row>
    <row r="1275">
      <c r="A1275" t="n">
        <v>46</v>
      </c>
      <c r="B1275" t="n">
        <v>130</v>
      </c>
      <c r="C1275" t="inlineStr">
        <is>
          <t xml:space="preserve">CONCLUIDO	</t>
        </is>
      </c>
      <c r="D1275" t="n">
        <v>8.203099999999999</v>
      </c>
      <c r="E1275" t="n">
        <v>12.19</v>
      </c>
      <c r="F1275" t="n">
        <v>8.949999999999999</v>
      </c>
      <c r="G1275" t="n">
        <v>59.64</v>
      </c>
      <c r="H1275" t="n">
        <v>0.8100000000000001</v>
      </c>
      <c r="I1275" t="n">
        <v>9</v>
      </c>
      <c r="J1275" t="n">
        <v>274.35</v>
      </c>
      <c r="K1275" t="n">
        <v>59.19</v>
      </c>
      <c r="L1275" t="n">
        <v>12.5</v>
      </c>
      <c r="M1275" t="n">
        <v>7</v>
      </c>
      <c r="N1275" t="n">
        <v>72.66</v>
      </c>
      <c r="O1275" t="n">
        <v>34071.31</v>
      </c>
      <c r="P1275" t="n">
        <v>133.36</v>
      </c>
      <c r="Q1275" t="n">
        <v>446.28</v>
      </c>
      <c r="R1275" t="n">
        <v>37.91</v>
      </c>
      <c r="S1275" t="n">
        <v>28.73</v>
      </c>
      <c r="T1275" t="n">
        <v>3915.49</v>
      </c>
      <c r="U1275" t="n">
        <v>0.76</v>
      </c>
      <c r="V1275" t="n">
        <v>0.91</v>
      </c>
      <c r="W1275" t="n">
        <v>0.1</v>
      </c>
      <c r="X1275" t="n">
        <v>0.23</v>
      </c>
      <c r="Y1275" t="n">
        <v>1</v>
      </c>
      <c r="Z1275" t="n">
        <v>10</v>
      </c>
    </row>
    <row r="1276">
      <c r="A1276" t="n">
        <v>47</v>
      </c>
      <c r="B1276" t="n">
        <v>130</v>
      </c>
      <c r="C1276" t="inlineStr">
        <is>
          <t xml:space="preserve">CONCLUIDO	</t>
        </is>
      </c>
      <c r="D1276" t="n">
        <v>8.195399999999999</v>
      </c>
      <c r="E1276" t="n">
        <v>12.2</v>
      </c>
      <c r="F1276" t="n">
        <v>8.960000000000001</v>
      </c>
      <c r="G1276" t="n">
        <v>59.71</v>
      </c>
      <c r="H1276" t="n">
        <v>0.83</v>
      </c>
      <c r="I1276" t="n">
        <v>9</v>
      </c>
      <c r="J1276" t="n">
        <v>274.84</v>
      </c>
      <c r="K1276" t="n">
        <v>59.19</v>
      </c>
      <c r="L1276" t="n">
        <v>12.75</v>
      </c>
      <c r="M1276" t="n">
        <v>7</v>
      </c>
      <c r="N1276" t="n">
        <v>72.89</v>
      </c>
      <c r="O1276" t="n">
        <v>34130.98</v>
      </c>
      <c r="P1276" t="n">
        <v>133.86</v>
      </c>
      <c r="Q1276" t="n">
        <v>446.27</v>
      </c>
      <c r="R1276" t="n">
        <v>38.41</v>
      </c>
      <c r="S1276" t="n">
        <v>28.73</v>
      </c>
      <c r="T1276" t="n">
        <v>4165.81</v>
      </c>
      <c r="U1276" t="n">
        <v>0.75</v>
      </c>
      <c r="V1276" t="n">
        <v>0.91</v>
      </c>
      <c r="W1276" t="n">
        <v>0.09</v>
      </c>
      <c r="X1276" t="n">
        <v>0.24</v>
      </c>
      <c r="Y1276" t="n">
        <v>1</v>
      </c>
      <c r="Z1276" t="n">
        <v>10</v>
      </c>
    </row>
    <row r="1277">
      <c r="A1277" t="n">
        <v>48</v>
      </c>
      <c r="B1277" t="n">
        <v>130</v>
      </c>
      <c r="C1277" t="inlineStr">
        <is>
          <t xml:space="preserve">CONCLUIDO	</t>
        </is>
      </c>
      <c r="D1277" t="n">
        <v>8.198</v>
      </c>
      <c r="E1277" t="n">
        <v>12.2</v>
      </c>
      <c r="F1277" t="n">
        <v>8.949999999999999</v>
      </c>
      <c r="G1277" t="n">
        <v>59.69</v>
      </c>
      <c r="H1277" t="n">
        <v>0.84</v>
      </c>
      <c r="I1277" t="n">
        <v>9</v>
      </c>
      <c r="J1277" t="n">
        <v>275.32</v>
      </c>
      <c r="K1277" t="n">
        <v>59.19</v>
      </c>
      <c r="L1277" t="n">
        <v>13</v>
      </c>
      <c r="M1277" t="n">
        <v>7</v>
      </c>
      <c r="N1277" t="n">
        <v>73.13</v>
      </c>
      <c r="O1277" t="n">
        <v>34190.73</v>
      </c>
      <c r="P1277" t="n">
        <v>133.2</v>
      </c>
      <c r="Q1277" t="n">
        <v>446.27</v>
      </c>
      <c r="R1277" t="n">
        <v>38.27</v>
      </c>
      <c r="S1277" t="n">
        <v>28.73</v>
      </c>
      <c r="T1277" t="n">
        <v>4094.8</v>
      </c>
      <c r="U1277" t="n">
        <v>0.75</v>
      </c>
      <c r="V1277" t="n">
        <v>0.91</v>
      </c>
      <c r="W1277" t="n">
        <v>0.09</v>
      </c>
      <c r="X1277" t="n">
        <v>0.23</v>
      </c>
      <c r="Y1277" t="n">
        <v>1</v>
      </c>
      <c r="Z1277" t="n">
        <v>10</v>
      </c>
    </row>
    <row r="1278">
      <c r="A1278" t="n">
        <v>49</v>
      </c>
      <c r="B1278" t="n">
        <v>130</v>
      </c>
      <c r="C1278" t="inlineStr">
        <is>
          <t xml:space="preserve">CONCLUIDO	</t>
        </is>
      </c>
      <c r="D1278" t="n">
        <v>8.1928</v>
      </c>
      <c r="E1278" t="n">
        <v>12.21</v>
      </c>
      <c r="F1278" t="n">
        <v>8.960000000000001</v>
      </c>
      <c r="G1278" t="n">
        <v>59.74</v>
      </c>
      <c r="H1278" t="n">
        <v>0.86</v>
      </c>
      <c r="I1278" t="n">
        <v>9</v>
      </c>
      <c r="J1278" t="n">
        <v>275.81</v>
      </c>
      <c r="K1278" t="n">
        <v>59.19</v>
      </c>
      <c r="L1278" t="n">
        <v>13.25</v>
      </c>
      <c r="M1278" t="n">
        <v>7</v>
      </c>
      <c r="N1278" t="n">
        <v>73.36</v>
      </c>
      <c r="O1278" t="n">
        <v>34250.57</v>
      </c>
      <c r="P1278" t="n">
        <v>133.03</v>
      </c>
      <c r="Q1278" t="n">
        <v>446.28</v>
      </c>
      <c r="R1278" t="n">
        <v>38.43</v>
      </c>
      <c r="S1278" t="n">
        <v>28.73</v>
      </c>
      <c r="T1278" t="n">
        <v>4176.64</v>
      </c>
      <c r="U1278" t="n">
        <v>0.75</v>
      </c>
      <c r="V1278" t="n">
        <v>0.91</v>
      </c>
      <c r="W1278" t="n">
        <v>0.1</v>
      </c>
      <c r="X1278" t="n">
        <v>0.24</v>
      </c>
      <c r="Y1278" t="n">
        <v>1</v>
      </c>
      <c r="Z1278" t="n">
        <v>10</v>
      </c>
    </row>
    <row r="1279">
      <c r="A1279" t="n">
        <v>50</v>
      </c>
      <c r="B1279" t="n">
        <v>130</v>
      </c>
      <c r="C1279" t="inlineStr">
        <is>
          <t xml:space="preserve">CONCLUIDO	</t>
        </is>
      </c>
      <c r="D1279" t="n">
        <v>8.2525</v>
      </c>
      <c r="E1279" t="n">
        <v>12.12</v>
      </c>
      <c r="F1279" t="n">
        <v>8.92</v>
      </c>
      <c r="G1279" t="n">
        <v>66.91</v>
      </c>
      <c r="H1279" t="n">
        <v>0.87</v>
      </c>
      <c r="I1279" t="n">
        <v>8</v>
      </c>
      <c r="J1279" t="n">
        <v>276.29</v>
      </c>
      <c r="K1279" t="n">
        <v>59.19</v>
      </c>
      <c r="L1279" t="n">
        <v>13.5</v>
      </c>
      <c r="M1279" t="n">
        <v>6</v>
      </c>
      <c r="N1279" t="n">
        <v>73.59999999999999</v>
      </c>
      <c r="O1279" t="n">
        <v>34310.51</v>
      </c>
      <c r="P1279" t="n">
        <v>131.92</v>
      </c>
      <c r="Q1279" t="n">
        <v>446.27</v>
      </c>
      <c r="R1279" t="n">
        <v>37.15</v>
      </c>
      <c r="S1279" t="n">
        <v>28.73</v>
      </c>
      <c r="T1279" t="n">
        <v>3537.98</v>
      </c>
      <c r="U1279" t="n">
        <v>0.77</v>
      </c>
      <c r="V1279" t="n">
        <v>0.91</v>
      </c>
      <c r="W1279" t="n">
        <v>0.09</v>
      </c>
      <c r="X1279" t="n">
        <v>0.2</v>
      </c>
      <c r="Y1279" t="n">
        <v>1</v>
      </c>
      <c r="Z1279" t="n">
        <v>10</v>
      </c>
    </row>
    <row r="1280">
      <c r="A1280" t="n">
        <v>51</v>
      </c>
      <c r="B1280" t="n">
        <v>130</v>
      </c>
      <c r="C1280" t="inlineStr">
        <is>
          <t xml:space="preserve">CONCLUIDO	</t>
        </is>
      </c>
      <c r="D1280" t="n">
        <v>8.2584</v>
      </c>
      <c r="E1280" t="n">
        <v>12.11</v>
      </c>
      <c r="F1280" t="n">
        <v>8.91</v>
      </c>
      <c r="G1280" t="n">
        <v>66.84999999999999</v>
      </c>
      <c r="H1280" t="n">
        <v>0.88</v>
      </c>
      <c r="I1280" t="n">
        <v>8</v>
      </c>
      <c r="J1280" t="n">
        <v>276.78</v>
      </c>
      <c r="K1280" t="n">
        <v>59.19</v>
      </c>
      <c r="L1280" t="n">
        <v>13.75</v>
      </c>
      <c r="M1280" t="n">
        <v>6</v>
      </c>
      <c r="N1280" t="n">
        <v>73.84</v>
      </c>
      <c r="O1280" t="n">
        <v>34370.54</v>
      </c>
      <c r="P1280" t="n">
        <v>131.5</v>
      </c>
      <c r="Q1280" t="n">
        <v>446.27</v>
      </c>
      <c r="R1280" t="n">
        <v>36.95</v>
      </c>
      <c r="S1280" t="n">
        <v>28.73</v>
      </c>
      <c r="T1280" t="n">
        <v>3438.27</v>
      </c>
      <c r="U1280" t="n">
        <v>0.78</v>
      </c>
      <c r="V1280" t="n">
        <v>0.91</v>
      </c>
      <c r="W1280" t="n">
        <v>0.09</v>
      </c>
      <c r="X1280" t="n">
        <v>0.19</v>
      </c>
      <c r="Y1280" t="n">
        <v>1</v>
      </c>
      <c r="Z1280" t="n">
        <v>10</v>
      </c>
    </row>
    <row r="1281">
      <c r="A1281" t="n">
        <v>52</v>
      </c>
      <c r="B1281" t="n">
        <v>130</v>
      </c>
      <c r="C1281" t="inlineStr">
        <is>
          <t xml:space="preserve">CONCLUIDO	</t>
        </is>
      </c>
      <c r="D1281" t="n">
        <v>8.253299999999999</v>
      </c>
      <c r="E1281" t="n">
        <v>12.12</v>
      </c>
      <c r="F1281" t="n">
        <v>8.92</v>
      </c>
      <c r="G1281" t="n">
        <v>66.90000000000001</v>
      </c>
      <c r="H1281" t="n">
        <v>0.9</v>
      </c>
      <c r="I1281" t="n">
        <v>8</v>
      </c>
      <c r="J1281" t="n">
        <v>277.27</v>
      </c>
      <c r="K1281" t="n">
        <v>59.19</v>
      </c>
      <c r="L1281" t="n">
        <v>14</v>
      </c>
      <c r="M1281" t="n">
        <v>6</v>
      </c>
      <c r="N1281" t="n">
        <v>74.06999999999999</v>
      </c>
      <c r="O1281" t="n">
        <v>34430.66</v>
      </c>
      <c r="P1281" t="n">
        <v>131.56</v>
      </c>
      <c r="Q1281" t="n">
        <v>446.27</v>
      </c>
      <c r="R1281" t="n">
        <v>37.13</v>
      </c>
      <c r="S1281" t="n">
        <v>28.73</v>
      </c>
      <c r="T1281" t="n">
        <v>3530.3</v>
      </c>
      <c r="U1281" t="n">
        <v>0.77</v>
      </c>
      <c r="V1281" t="n">
        <v>0.91</v>
      </c>
      <c r="W1281" t="n">
        <v>0.09</v>
      </c>
      <c r="X1281" t="n">
        <v>0.2</v>
      </c>
      <c r="Y1281" t="n">
        <v>1</v>
      </c>
      <c r="Z1281" t="n">
        <v>10</v>
      </c>
    </row>
    <row r="1282">
      <c r="A1282" t="n">
        <v>53</v>
      </c>
      <c r="B1282" t="n">
        <v>130</v>
      </c>
      <c r="C1282" t="inlineStr">
        <is>
          <t xml:space="preserve">CONCLUIDO	</t>
        </is>
      </c>
      <c r="D1282" t="n">
        <v>8.2662</v>
      </c>
      <c r="E1282" t="n">
        <v>12.1</v>
      </c>
      <c r="F1282" t="n">
        <v>8.9</v>
      </c>
      <c r="G1282" t="n">
        <v>66.76000000000001</v>
      </c>
      <c r="H1282" t="n">
        <v>0.91</v>
      </c>
      <c r="I1282" t="n">
        <v>8</v>
      </c>
      <c r="J1282" t="n">
        <v>277.76</v>
      </c>
      <c r="K1282" t="n">
        <v>59.19</v>
      </c>
      <c r="L1282" t="n">
        <v>14.25</v>
      </c>
      <c r="M1282" t="n">
        <v>6</v>
      </c>
      <c r="N1282" t="n">
        <v>74.31</v>
      </c>
      <c r="O1282" t="n">
        <v>34490.87</v>
      </c>
      <c r="P1282" t="n">
        <v>131.02</v>
      </c>
      <c r="Q1282" t="n">
        <v>446.27</v>
      </c>
      <c r="R1282" t="n">
        <v>36.46</v>
      </c>
      <c r="S1282" t="n">
        <v>28.73</v>
      </c>
      <c r="T1282" t="n">
        <v>3193.22</v>
      </c>
      <c r="U1282" t="n">
        <v>0.79</v>
      </c>
      <c r="V1282" t="n">
        <v>0.91</v>
      </c>
      <c r="W1282" t="n">
        <v>0.09</v>
      </c>
      <c r="X1282" t="n">
        <v>0.18</v>
      </c>
      <c r="Y1282" t="n">
        <v>1</v>
      </c>
      <c r="Z1282" t="n">
        <v>10</v>
      </c>
    </row>
    <row r="1283">
      <c r="A1283" t="n">
        <v>54</v>
      </c>
      <c r="B1283" t="n">
        <v>130</v>
      </c>
      <c r="C1283" t="inlineStr">
        <is>
          <t xml:space="preserve">CONCLUIDO	</t>
        </is>
      </c>
      <c r="D1283" t="n">
        <v>8.269600000000001</v>
      </c>
      <c r="E1283" t="n">
        <v>12.09</v>
      </c>
      <c r="F1283" t="n">
        <v>8.9</v>
      </c>
      <c r="G1283" t="n">
        <v>66.72</v>
      </c>
      <c r="H1283" t="n">
        <v>0.93</v>
      </c>
      <c r="I1283" t="n">
        <v>8</v>
      </c>
      <c r="J1283" t="n">
        <v>278.25</v>
      </c>
      <c r="K1283" t="n">
        <v>59.19</v>
      </c>
      <c r="L1283" t="n">
        <v>14.5</v>
      </c>
      <c r="M1283" t="n">
        <v>6</v>
      </c>
      <c r="N1283" t="n">
        <v>74.55</v>
      </c>
      <c r="O1283" t="n">
        <v>34551.18</v>
      </c>
      <c r="P1283" t="n">
        <v>130.52</v>
      </c>
      <c r="Q1283" t="n">
        <v>446.27</v>
      </c>
      <c r="R1283" t="n">
        <v>36.12</v>
      </c>
      <c r="S1283" t="n">
        <v>28.73</v>
      </c>
      <c r="T1283" t="n">
        <v>3022.54</v>
      </c>
      <c r="U1283" t="n">
        <v>0.8</v>
      </c>
      <c r="V1283" t="n">
        <v>0.92</v>
      </c>
      <c r="W1283" t="n">
        <v>0.1</v>
      </c>
      <c r="X1283" t="n">
        <v>0.18</v>
      </c>
      <c r="Y1283" t="n">
        <v>1</v>
      </c>
      <c r="Z1283" t="n">
        <v>10</v>
      </c>
    </row>
    <row r="1284">
      <c r="A1284" t="n">
        <v>55</v>
      </c>
      <c r="B1284" t="n">
        <v>130</v>
      </c>
      <c r="C1284" t="inlineStr">
        <is>
          <t xml:space="preserve">CONCLUIDO	</t>
        </is>
      </c>
      <c r="D1284" t="n">
        <v>8.283300000000001</v>
      </c>
      <c r="E1284" t="n">
        <v>12.07</v>
      </c>
      <c r="F1284" t="n">
        <v>8.880000000000001</v>
      </c>
      <c r="G1284" t="n">
        <v>66.56999999999999</v>
      </c>
      <c r="H1284" t="n">
        <v>0.9399999999999999</v>
      </c>
      <c r="I1284" t="n">
        <v>8</v>
      </c>
      <c r="J1284" t="n">
        <v>278.74</v>
      </c>
      <c r="K1284" t="n">
        <v>59.19</v>
      </c>
      <c r="L1284" t="n">
        <v>14.75</v>
      </c>
      <c r="M1284" t="n">
        <v>6</v>
      </c>
      <c r="N1284" t="n">
        <v>74.79000000000001</v>
      </c>
      <c r="O1284" t="n">
        <v>34611.59</v>
      </c>
      <c r="P1284" t="n">
        <v>129.49</v>
      </c>
      <c r="Q1284" t="n">
        <v>446.27</v>
      </c>
      <c r="R1284" t="n">
        <v>35.73</v>
      </c>
      <c r="S1284" t="n">
        <v>28.73</v>
      </c>
      <c r="T1284" t="n">
        <v>2829.93</v>
      </c>
      <c r="U1284" t="n">
        <v>0.8</v>
      </c>
      <c r="V1284" t="n">
        <v>0.92</v>
      </c>
      <c r="W1284" t="n">
        <v>0.09</v>
      </c>
      <c r="X1284" t="n">
        <v>0.16</v>
      </c>
      <c r="Y1284" t="n">
        <v>1</v>
      </c>
      <c r="Z1284" t="n">
        <v>10</v>
      </c>
    </row>
    <row r="1285">
      <c r="A1285" t="n">
        <v>56</v>
      </c>
      <c r="B1285" t="n">
        <v>130</v>
      </c>
      <c r="C1285" t="inlineStr">
        <is>
          <t xml:space="preserve">CONCLUIDO	</t>
        </is>
      </c>
      <c r="D1285" t="n">
        <v>8.2506</v>
      </c>
      <c r="E1285" t="n">
        <v>12.12</v>
      </c>
      <c r="F1285" t="n">
        <v>8.92</v>
      </c>
      <c r="G1285" t="n">
        <v>66.93000000000001</v>
      </c>
      <c r="H1285" t="n">
        <v>0.96</v>
      </c>
      <c r="I1285" t="n">
        <v>8</v>
      </c>
      <c r="J1285" t="n">
        <v>279.23</v>
      </c>
      <c r="K1285" t="n">
        <v>59.19</v>
      </c>
      <c r="L1285" t="n">
        <v>15</v>
      </c>
      <c r="M1285" t="n">
        <v>6</v>
      </c>
      <c r="N1285" t="n">
        <v>75.03</v>
      </c>
      <c r="O1285" t="n">
        <v>34672.08</v>
      </c>
      <c r="P1285" t="n">
        <v>129.86</v>
      </c>
      <c r="Q1285" t="n">
        <v>446.27</v>
      </c>
      <c r="R1285" t="n">
        <v>37.39</v>
      </c>
      <c r="S1285" t="n">
        <v>28.73</v>
      </c>
      <c r="T1285" t="n">
        <v>3659.01</v>
      </c>
      <c r="U1285" t="n">
        <v>0.77</v>
      </c>
      <c r="V1285" t="n">
        <v>0.91</v>
      </c>
      <c r="W1285" t="n">
        <v>0.09</v>
      </c>
      <c r="X1285" t="n">
        <v>0.2</v>
      </c>
      <c r="Y1285" t="n">
        <v>1</v>
      </c>
      <c r="Z1285" t="n">
        <v>10</v>
      </c>
    </row>
    <row r="1286">
      <c r="A1286" t="n">
        <v>57</v>
      </c>
      <c r="B1286" t="n">
        <v>130</v>
      </c>
      <c r="C1286" t="inlineStr">
        <is>
          <t xml:space="preserve">CONCLUIDO	</t>
        </is>
      </c>
      <c r="D1286" t="n">
        <v>8.2376</v>
      </c>
      <c r="E1286" t="n">
        <v>12.14</v>
      </c>
      <c r="F1286" t="n">
        <v>8.94</v>
      </c>
      <c r="G1286" t="n">
        <v>67.08</v>
      </c>
      <c r="H1286" t="n">
        <v>0.97</v>
      </c>
      <c r="I1286" t="n">
        <v>8</v>
      </c>
      <c r="J1286" t="n">
        <v>279.72</v>
      </c>
      <c r="K1286" t="n">
        <v>59.19</v>
      </c>
      <c r="L1286" t="n">
        <v>15.25</v>
      </c>
      <c r="M1286" t="n">
        <v>6</v>
      </c>
      <c r="N1286" t="n">
        <v>75.27</v>
      </c>
      <c r="O1286" t="n">
        <v>34732.68</v>
      </c>
      <c r="P1286" t="n">
        <v>129.49</v>
      </c>
      <c r="Q1286" t="n">
        <v>446.27</v>
      </c>
      <c r="R1286" t="n">
        <v>37.92</v>
      </c>
      <c r="S1286" t="n">
        <v>28.73</v>
      </c>
      <c r="T1286" t="n">
        <v>3922.99</v>
      </c>
      <c r="U1286" t="n">
        <v>0.76</v>
      </c>
      <c r="V1286" t="n">
        <v>0.91</v>
      </c>
      <c r="W1286" t="n">
        <v>0.09</v>
      </c>
      <c r="X1286" t="n">
        <v>0.22</v>
      </c>
      <c r="Y1286" t="n">
        <v>1</v>
      </c>
      <c r="Z1286" t="n">
        <v>10</v>
      </c>
    </row>
    <row r="1287">
      <c r="A1287" t="n">
        <v>58</v>
      </c>
      <c r="B1287" t="n">
        <v>130</v>
      </c>
      <c r="C1287" t="inlineStr">
        <is>
          <t xml:space="preserve">CONCLUIDO	</t>
        </is>
      </c>
      <c r="D1287" t="n">
        <v>8.311199999999999</v>
      </c>
      <c r="E1287" t="n">
        <v>12.03</v>
      </c>
      <c r="F1287" t="n">
        <v>8.880000000000001</v>
      </c>
      <c r="G1287" t="n">
        <v>76.15000000000001</v>
      </c>
      <c r="H1287" t="n">
        <v>0.98</v>
      </c>
      <c r="I1287" t="n">
        <v>7</v>
      </c>
      <c r="J1287" t="n">
        <v>280.21</v>
      </c>
      <c r="K1287" t="n">
        <v>59.19</v>
      </c>
      <c r="L1287" t="n">
        <v>15.5</v>
      </c>
      <c r="M1287" t="n">
        <v>5</v>
      </c>
      <c r="N1287" t="n">
        <v>75.52</v>
      </c>
      <c r="O1287" t="n">
        <v>34793.36</v>
      </c>
      <c r="P1287" t="n">
        <v>128.81</v>
      </c>
      <c r="Q1287" t="n">
        <v>446.27</v>
      </c>
      <c r="R1287" t="n">
        <v>35.94</v>
      </c>
      <c r="S1287" t="n">
        <v>28.73</v>
      </c>
      <c r="T1287" t="n">
        <v>2937.56</v>
      </c>
      <c r="U1287" t="n">
        <v>0.8</v>
      </c>
      <c r="V1287" t="n">
        <v>0.92</v>
      </c>
      <c r="W1287" t="n">
        <v>0.09</v>
      </c>
      <c r="X1287" t="n">
        <v>0.16</v>
      </c>
      <c r="Y1287" t="n">
        <v>1</v>
      </c>
      <c r="Z1287" t="n">
        <v>10</v>
      </c>
    </row>
    <row r="1288">
      <c r="A1288" t="n">
        <v>59</v>
      </c>
      <c r="B1288" t="n">
        <v>130</v>
      </c>
      <c r="C1288" t="inlineStr">
        <is>
          <t xml:space="preserve">CONCLUIDO	</t>
        </is>
      </c>
      <c r="D1288" t="n">
        <v>8.303900000000001</v>
      </c>
      <c r="E1288" t="n">
        <v>12.04</v>
      </c>
      <c r="F1288" t="n">
        <v>8.9</v>
      </c>
      <c r="G1288" t="n">
        <v>76.25</v>
      </c>
      <c r="H1288" t="n">
        <v>1</v>
      </c>
      <c r="I1288" t="n">
        <v>7</v>
      </c>
      <c r="J1288" t="n">
        <v>280.7</v>
      </c>
      <c r="K1288" t="n">
        <v>59.19</v>
      </c>
      <c r="L1288" t="n">
        <v>15.75</v>
      </c>
      <c r="M1288" t="n">
        <v>5</v>
      </c>
      <c r="N1288" t="n">
        <v>75.76000000000001</v>
      </c>
      <c r="O1288" t="n">
        <v>34854.15</v>
      </c>
      <c r="P1288" t="n">
        <v>128.83</v>
      </c>
      <c r="Q1288" t="n">
        <v>446.27</v>
      </c>
      <c r="R1288" t="n">
        <v>36.36</v>
      </c>
      <c r="S1288" t="n">
        <v>28.73</v>
      </c>
      <c r="T1288" t="n">
        <v>3148.42</v>
      </c>
      <c r="U1288" t="n">
        <v>0.79</v>
      </c>
      <c r="V1288" t="n">
        <v>0.92</v>
      </c>
      <c r="W1288" t="n">
        <v>0.09</v>
      </c>
      <c r="X1288" t="n">
        <v>0.17</v>
      </c>
      <c r="Y1288" t="n">
        <v>1</v>
      </c>
      <c r="Z1288" t="n">
        <v>10</v>
      </c>
    </row>
    <row r="1289">
      <c r="A1289" t="n">
        <v>60</v>
      </c>
      <c r="B1289" t="n">
        <v>130</v>
      </c>
      <c r="C1289" t="inlineStr">
        <is>
          <t xml:space="preserve">CONCLUIDO	</t>
        </is>
      </c>
      <c r="D1289" t="n">
        <v>8.311199999999999</v>
      </c>
      <c r="E1289" t="n">
        <v>12.03</v>
      </c>
      <c r="F1289" t="n">
        <v>8.880000000000001</v>
      </c>
      <c r="G1289" t="n">
        <v>76.15000000000001</v>
      </c>
      <c r="H1289" t="n">
        <v>1.01</v>
      </c>
      <c r="I1289" t="n">
        <v>7</v>
      </c>
      <c r="J1289" t="n">
        <v>281.2</v>
      </c>
      <c r="K1289" t="n">
        <v>59.19</v>
      </c>
      <c r="L1289" t="n">
        <v>16</v>
      </c>
      <c r="M1289" t="n">
        <v>5</v>
      </c>
      <c r="N1289" t="n">
        <v>76</v>
      </c>
      <c r="O1289" t="n">
        <v>34915.03</v>
      </c>
      <c r="P1289" t="n">
        <v>128.42</v>
      </c>
      <c r="Q1289" t="n">
        <v>446.27</v>
      </c>
      <c r="R1289" t="n">
        <v>35.95</v>
      </c>
      <c r="S1289" t="n">
        <v>28.73</v>
      </c>
      <c r="T1289" t="n">
        <v>2945.91</v>
      </c>
      <c r="U1289" t="n">
        <v>0.8</v>
      </c>
      <c r="V1289" t="n">
        <v>0.92</v>
      </c>
      <c r="W1289" t="n">
        <v>0.09</v>
      </c>
      <c r="X1289" t="n">
        <v>0.16</v>
      </c>
      <c r="Y1289" t="n">
        <v>1</v>
      </c>
      <c r="Z1289" t="n">
        <v>10</v>
      </c>
    </row>
    <row r="1290">
      <c r="A1290" t="n">
        <v>61</v>
      </c>
      <c r="B1290" t="n">
        <v>130</v>
      </c>
      <c r="C1290" t="inlineStr">
        <is>
          <t xml:space="preserve">CONCLUIDO	</t>
        </is>
      </c>
      <c r="D1290" t="n">
        <v>8.303000000000001</v>
      </c>
      <c r="E1290" t="n">
        <v>12.04</v>
      </c>
      <c r="F1290" t="n">
        <v>8.9</v>
      </c>
      <c r="G1290" t="n">
        <v>76.26000000000001</v>
      </c>
      <c r="H1290" t="n">
        <v>1.03</v>
      </c>
      <c r="I1290" t="n">
        <v>7</v>
      </c>
      <c r="J1290" t="n">
        <v>281.69</v>
      </c>
      <c r="K1290" t="n">
        <v>59.19</v>
      </c>
      <c r="L1290" t="n">
        <v>16.25</v>
      </c>
      <c r="M1290" t="n">
        <v>5</v>
      </c>
      <c r="N1290" t="n">
        <v>76.25</v>
      </c>
      <c r="O1290" t="n">
        <v>34976</v>
      </c>
      <c r="P1290" t="n">
        <v>128.64</v>
      </c>
      <c r="Q1290" t="n">
        <v>446.27</v>
      </c>
      <c r="R1290" t="n">
        <v>36.41</v>
      </c>
      <c r="S1290" t="n">
        <v>28.73</v>
      </c>
      <c r="T1290" t="n">
        <v>3173.81</v>
      </c>
      <c r="U1290" t="n">
        <v>0.79</v>
      </c>
      <c r="V1290" t="n">
        <v>0.92</v>
      </c>
      <c r="W1290" t="n">
        <v>0.09</v>
      </c>
      <c r="X1290" t="n">
        <v>0.18</v>
      </c>
      <c r="Y1290" t="n">
        <v>1</v>
      </c>
      <c r="Z1290" t="n">
        <v>10</v>
      </c>
    </row>
    <row r="1291">
      <c r="A1291" t="n">
        <v>62</v>
      </c>
      <c r="B1291" t="n">
        <v>130</v>
      </c>
      <c r="C1291" t="inlineStr">
        <is>
          <t xml:space="preserve">CONCLUIDO	</t>
        </is>
      </c>
      <c r="D1291" t="n">
        <v>8.307</v>
      </c>
      <c r="E1291" t="n">
        <v>12.04</v>
      </c>
      <c r="F1291" t="n">
        <v>8.890000000000001</v>
      </c>
      <c r="G1291" t="n">
        <v>76.20999999999999</v>
      </c>
      <c r="H1291" t="n">
        <v>1.04</v>
      </c>
      <c r="I1291" t="n">
        <v>7</v>
      </c>
      <c r="J1291" t="n">
        <v>282.19</v>
      </c>
      <c r="K1291" t="n">
        <v>59.19</v>
      </c>
      <c r="L1291" t="n">
        <v>16.5</v>
      </c>
      <c r="M1291" t="n">
        <v>5</v>
      </c>
      <c r="N1291" t="n">
        <v>76.48999999999999</v>
      </c>
      <c r="O1291" t="n">
        <v>35037.08</v>
      </c>
      <c r="P1291" t="n">
        <v>128.42</v>
      </c>
      <c r="Q1291" t="n">
        <v>446.33</v>
      </c>
      <c r="R1291" t="n">
        <v>36.12</v>
      </c>
      <c r="S1291" t="n">
        <v>28.73</v>
      </c>
      <c r="T1291" t="n">
        <v>3031.31</v>
      </c>
      <c r="U1291" t="n">
        <v>0.8</v>
      </c>
      <c r="V1291" t="n">
        <v>0.92</v>
      </c>
      <c r="W1291" t="n">
        <v>0.09</v>
      </c>
      <c r="X1291" t="n">
        <v>0.17</v>
      </c>
      <c r="Y1291" t="n">
        <v>1</v>
      </c>
      <c r="Z1291" t="n">
        <v>10</v>
      </c>
    </row>
    <row r="1292">
      <c r="A1292" t="n">
        <v>63</v>
      </c>
      <c r="B1292" t="n">
        <v>130</v>
      </c>
      <c r="C1292" t="inlineStr">
        <is>
          <t xml:space="preserve">CONCLUIDO	</t>
        </is>
      </c>
      <c r="D1292" t="n">
        <v>8.303000000000001</v>
      </c>
      <c r="E1292" t="n">
        <v>12.04</v>
      </c>
      <c r="F1292" t="n">
        <v>8.9</v>
      </c>
      <c r="G1292" t="n">
        <v>76.26000000000001</v>
      </c>
      <c r="H1292" t="n">
        <v>1.06</v>
      </c>
      <c r="I1292" t="n">
        <v>7</v>
      </c>
      <c r="J1292" t="n">
        <v>282.68</v>
      </c>
      <c r="K1292" t="n">
        <v>59.19</v>
      </c>
      <c r="L1292" t="n">
        <v>16.75</v>
      </c>
      <c r="M1292" t="n">
        <v>5</v>
      </c>
      <c r="N1292" t="n">
        <v>76.73999999999999</v>
      </c>
      <c r="O1292" t="n">
        <v>35098.25</v>
      </c>
      <c r="P1292" t="n">
        <v>128.01</v>
      </c>
      <c r="Q1292" t="n">
        <v>446.27</v>
      </c>
      <c r="R1292" t="n">
        <v>36.34</v>
      </c>
      <c r="S1292" t="n">
        <v>28.73</v>
      </c>
      <c r="T1292" t="n">
        <v>3141.2</v>
      </c>
      <c r="U1292" t="n">
        <v>0.79</v>
      </c>
      <c r="V1292" t="n">
        <v>0.92</v>
      </c>
      <c r="W1292" t="n">
        <v>0.09</v>
      </c>
      <c r="X1292" t="n">
        <v>0.18</v>
      </c>
      <c r="Y1292" t="n">
        <v>1</v>
      </c>
      <c r="Z1292" t="n">
        <v>10</v>
      </c>
    </row>
    <row r="1293">
      <c r="A1293" t="n">
        <v>64</v>
      </c>
      <c r="B1293" t="n">
        <v>130</v>
      </c>
      <c r="C1293" t="inlineStr">
        <is>
          <t xml:space="preserve">CONCLUIDO	</t>
        </is>
      </c>
      <c r="D1293" t="n">
        <v>8.305300000000001</v>
      </c>
      <c r="E1293" t="n">
        <v>12.04</v>
      </c>
      <c r="F1293" t="n">
        <v>8.890000000000001</v>
      </c>
      <c r="G1293" t="n">
        <v>76.23</v>
      </c>
      <c r="H1293" t="n">
        <v>1.07</v>
      </c>
      <c r="I1293" t="n">
        <v>7</v>
      </c>
      <c r="J1293" t="n">
        <v>283.18</v>
      </c>
      <c r="K1293" t="n">
        <v>59.19</v>
      </c>
      <c r="L1293" t="n">
        <v>17</v>
      </c>
      <c r="M1293" t="n">
        <v>5</v>
      </c>
      <c r="N1293" t="n">
        <v>76.98</v>
      </c>
      <c r="O1293" t="n">
        <v>35159.52</v>
      </c>
      <c r="P1293" t="n">
        <v>127.28</v>
      </c>
      <c r="Q1293" t="n">
        <v>446.27</v>
      </c>
      <c r="R1293" t="n">
        <v>36.21</v>
      </c>
      <c r="S1293" t="n">
        <v>28.73</v>
      </c>
      <c r="T1293" t="n">
        <v>3074.66</v>
      </c>
      <c r="U1293" t="n">
        <v>0.79</v>
      </c>
      <c r="V1293" t="n">
        <v>0.92</v>
      </c>
      <c r="W1293" t="n">
        <v>0.09</v>
      </c>
      <c r="X1293" t="n">
        <v>0.17</v>
      </c>
      <c r="Y1293" t="n">
        <v>1</v>
      </c>
      <c r="Z1293" t="n">
        <v>10</v>
      </c>
    </row>
    <row r="1294">
      <c r="A1294" t="n">
        <v>65</v>
      </c>
      <c r="B1294" t="n">
        <v>130</v>
      </c>
      <c r="C1294" t="inlineStr">
        <is>
          <t xml:space="preserve">CONCLUIDO	</t>
        </is>
      </c>
      <c r="D1294" t="n">
        <v>8.3149</v>
      </c>
      <c r="E1294" t="n">
        <v>12.03</v>
      </c>
      <c r="F1294" t="n">
        <v>8.880000000000001</v>
      </c>
      <c r="G1294" t="n">
        <v>76.11</v>
      </c>
      <c r="H1294" t="n">
        <v>1.08</v>
      </c>
      <c r="I1294" t="n">
        <v>7</v>
      </c>
      <c r="J1294" t="n">
        <v>283.68</v>
      </c>
      <c r="K1294" t="n">
        <v>59.19</v>
      </c>
      <c r="L1294" t="n">
        <v>17.25</v>
      </c>
      <c r="M1294" t="n">
        <v>5</v>
      </c>
      <c r="N1294" t="n">
        <v>77.23</v>
      </c>
      <c r="O1294" t="n">
        <v>35220.89</v>
      </c>
      <c r="P1294" t="n">
        <v>127.05</v>
      </c>
      <c r="Q1294" t="n">
        <v>446.27</v>
      </c>
      <c r="R1294" t="n">
        <v>35.78</v>
      </c>
      <c r="S1294" t="n">
        <v>28.73</v>
      </c>
      <c r="T1294" t="n">
        <v>2858.03</v>
      </c>
      <c r="U1294" t="n">
        <v>0.8</v>
      </c>
      <c r="V1294" t="n">
        <v>0.92</v>
      </c>
      <c r="W1294" t="n">
        <v>0.09</v>
      </c>
      <c r="X1294" t="n">
        <v>0.16</v>
      </c>
      <c r="Y1294" t="n">
        <v>1</v>
      </c>
      <c r="Z1294" t="n">
        <v>10</v>
      </c>
    </row>
    <row r="1295">
      <c r="A1295" t="n">
        <v>66</v>
      </c>
      <c r="B1295" t="n">
        <v>130</v>
      </c>
      <c r="C1295" t="inlineStr">
        <is>
          <t xml:space="preserve">CONCLUIDO	</t>
        </is>
      </c>
      <c r="D1295" t="n">
        <v>8.3095</v>
      </c>
      <c r="E1295" t="n">
        <v>12.03</v>
      </c>
      <c r="F1295" t="n">
        <v>8.890000000000001</v>
      </c>
      <c r="G1295" t="n">
        <v>76.18000000000001</v>
      </c>
      <c r="H1295" t="n">
        <v>1.1</v>
      </c>
      <c r="I1295" t="n">
        <v>7</v>
      </c>
      <c r="J1295" t="n">
        <v>284.17</v>
      </c>
      <c r="K1295" t="n">
        <v>59.19</v>
      </c>
      <c r="L1295" t="n">
        <v>17.5</v>
      </c>
      <c r="M1295" t="n">
        <v>5</v>
      </c>
      <c r="N1295" t="n">
        <v>77.48</v>
      </c>
      <c r="O1295" t="n">
        <v>35282.36</v>
      </c>
      <c r="P1295" t="n">
        <v>126.39</v>
      </c>
      <c r="Q1295" t="n">
        <v>446.27</v>
      </c>
      <c r="R1295" t="n">
        <v>35.98</v>
      </c>
      <c r="S1295" t="n">
        <v>28.73</v>
      </c>
      <c r="T1295" t="n">
        <v>2960.26</v>
      </c>
      <c r="U1295" t="n">
        <v>0.8</v>
      </c>
      <c r="V1295" t="n">
        <v>0.92</v>
      </c>
      <c r="W1295" t="n">
        <v>0.09</v>
      </c>
      <c r="X1295" t="n">
        <v>0.17</v>
      </c>
      <c r="Y1295" t="n">
        <v>1</v>
      </c>
      <c r="Z1295" t="n">
        <v>10</v>
      </c>
    </row>
    <row r="1296">
      <c r="A1296" t="n">
        <v>67</v>
      </c>
      <c r="B1296" t="n">
        <v>130</v>
      </c>
      <c r="C1296" t="inlineStr">
        <is>
          <t xml:space="preserve">CONCLUIDO	</t>
        </is>
      </c>
      <c r="D1296" t="n">
        <v>8.3308</v>
      </c>
      <c r="E1296" t="n">
        <v>12</v>
      </c>
      <c r="F1296" t="n">
        <v>8.859999999999999</v>
      </c>
      <c r="G1296" t="n">
        <v>75.91</v>
      </c>
      <c r="H1296" t="n">
        <v>1.11</v>
      </c>
      <c r="I1296" t="n">
        <v>7</v>
      </c>
      <c r="J1296" t="n">
        <v>284.67</v>
      </c>
      <c r="K1296" t="n">
        <v>59.19</v>
      </c>
      <c r="L1296" t="n">
        <v>17.75</v>
      </c>
      <c r="M1296" t="n">
        <v>5</v>
      </c>
      <c r="N1296" t="n">
        <v>77.73</v>
      </c>
      <c r="O1296" t="n">
        <v>35343.92</v>
      </c>
      <c r="P1296" t="n">
        <v>125.06</v>
      </c>
      <c r="Q1296" t="n">
        <v>446.27</v>
      </c>
      <c r="R1296" t="n">
        <v>34.95</v>
      </c>
      <c r="S1296" t="n">
        <v>28.73</v>
      </c>
      <c r="T1296" t="n">
        <v>2446.33</v>
      </c>
      <c r="U1296" t="n">
        <v>0.82</v>
      </c>
      <c r="V1296" t="n">
        <v>0.92</v>
      </c>
      <c r="W1296" t="n">
        <v>0.09</v>
      </c>
      <c r="X1296" t="n">
        <v>0.14</v>
      </c>
      <c r="Y1296" t="n">
        <v>1</v>
      </c>
      <c r="Z1296" t="n">
        <v>10</v>
      </c>
    </row>
    <row r="1297">
      <c r="A1297" t="n">
        <v>68</v>
      </c>
      <c r="B1297" t="n">
        <v>130</v>
      </c>
      <c r="C1297" t="inlineStr">
        <is>
          <t xml:space="preserve">CONCLUIDO	</t>
        </is>
      </c>
      <c r="D1297" t="n">
        <v>8.378500000000001</v>
      </c>
      <c r="E1297" t="n">
        <v>11.94</v>
      </c>
      <c r="F1297" t="n">
        <v>8.84</v>
      </c>
      <c r="G1297" t="n">
        <v>88.37</v>
      </c>
      <c r="H1297" t="n">
        <v>1.12</v>
      </c>
      <c r="I1297" t="n">
        <v>6</v>
      </c>
      <c r="J1297" t="n">
        <v>285.17</v>
      </c>
      <c r="K1297" t="n">
        <v>59.19</v>
      </c>
      <c r="L1297" t="n">
        <v>18</v>
      </c>
      <c r="M1297" t="n">
        <v>4</v>
      </c>
      <c r="N1297" t="n">
        <v>77.98</v>
      </c>
      <c r="O1297" t="n">
        <v>35405.59</v>
      </c>
      <c r="P1297" t="n">
        <v>124.76</v>
      </c>
      <c r="Q1297" t="n">
        <v>446.27</v>
      </c>
      <c r="R1297" t="n">
        <v>34.45</v>
      </c>
      <c r="S1297" t="n">
        <v>28.73</v>
      </c>
      <c r="T1297" t="n">
        <v>2201.44</v>
      </c>
      <c r="U1297" t="n">
        <v>0.83</v>
      </c>
      <c r="V1297" t="n">
        <v>0.92</v>
      </c>
      <c r="W1297" t="n">
        <v>0.09</v>
      </c>
      <c r="X1297" t="n">
        <v>0.12</v>
      </c>
      <c r="Y1297" t="n">
        <v>1</v>
      </c>
      <c r="Z1297" t="n">
        <v>10</v>
      </c>
    </row>
    <row r="1298">
      <c r="A1298" t="n">
        <v>69</v>
      </c>
      <c r="B1298" t="n">
        <v>130</v>
      </c>
      <c r="C1298" t="inlineStr">
        <is>
          <t xml:space="preserve">CONCLUIDO	</t>
        </is>
      </c>
      <c r="D1298" t="n">
        <v>8.3546</v>
      </c>
      <c r="E1298" t="n">
        <v>11.97</v>
      </c>
      <c r="F1298" t="n">
        <v>8.869999999999999</v>
      </c>
      <c r="G1298" t="n">
        <v>88.70999999999999</v>
      </c>
      <c r="H1298" t="n">
        <v>1.14</v>
      </c>
      <c r="I1298" t="n">
        <v>6</v>
      </c>
      <c r="J1298" t="n">
        <v>285.67</v>
      </c>
      <c r="K1298" t="n">
        <v>59.19</v>
      </c>
      <c r="L1298" t="n">
        <v>18.25</v>
      </c>
      <c r="M1298" t="n">
        <v>4</v>
      </c>
      <c r="N1298" t="n">
        <v>78.23</v>
      </c>
      <c r="O1298" t="n">
        <v>35467.36</v>
      </c>
      <c r="P1298" t="n">
        <v>125.24</v>
      </c>
      <c r="Q1298" t="n">
        <v>446.27</v>
      </c>
      <c r="R1298" t="n">
        <v>35.67</v>
      </c>
      <c r="S1298" t="n">
        <v>28.73</v>
      </c>
      <c r="T1298" t="n">
        <v>2808.41</v>
      </c>
      <c r="U1298" t="n">
        <v>0.8100000000000001</v>
      </c>
      <c r="V1298" t="n">
        <v>0.92</v>
      </c>
      <c r="W1298" t="n">
        <v>0.09</v>
      </c>
      <c r="X1298" t="n">
        <v>0.15</v>
      </c>
      <c r="Y1298" t="n">
        <v>1</v>
      </c>
      <c r="Z1298" t="n">
        <v>10</v>
      </c>
    </row>
    <row r="1299">
      <c r="A1299" t="n">
        <v>70</v>
      </c>
      <c r="B1299" t="n">
        <v>130</v>
      </c>
      <c r="C1299" t="inlineStr">
        <is>
          <t xml:space="preserve">CONCLUIDO	</t>
        </is>
      </c>
      <c r="D1299" t="n">
        <v>8.354799999999999</v>
      </c>
      <c r="E1299" t="n">
        <v>11.97</v>
      </c>
      <c r="F1299" t="n">
        <v>8.869999999999999</v>
      </c>
      <c r="G1299" t="n">
        <v>88.70999999999999</v>
      </c>
      <c r="H1299" t="n">
        <v>1.15</v>
      </c>
      <c r="I1299" t="n">
        <v>6</v>
      </c>
      <c r="J1299" t="n">
        <v>286.18</v>
      </c>
      <c r="K1299" t="n">
        <v>59.19</v>
      </c>
      <c r="L1299" t="n">
        <v>18.5</v>
      </c>
      <c r="M1299" t="n">
        <v>4</v>
      </c>
      <c r="N1299" t="n">
        <v>78.48</v>
      </c>
      <c r="O1299" t="n">
        <v>35529.23</v>
      </c>
      <c r="P1299" t="n">
        <v>125.59</v>
      </c>
      <c r="Q1299" t="n">
        <v>446.27</v>
      </c>
      <c r="R1299" t="n">
        <v>35.52</v>
      </c>
      <c r="S1299" t="n">
        <v>28.73</v>
      </c>
      <c r="T1299" t="n">
        <v>2735.1</v>
      </c>
      <c r="U1299" t="n">
        <v>0.8100000000000001</v>
      </c>
      <c r="V1299" t="n">
        <v>0.92</v>
      </c>
      <c r="W1299" t="n">
        <v>0.09</v>
      </c>
      <c r="X1299" t="n">
        <v>0.15</v>
      </c>
      <c r="Y1299" t="n">
        <v>1</v>
      </c>
      <c r="Z1299" t="n">
        <v>10</v>
      </c>
    </row>
    <row r="1300">
      <c r="A1300" t="n">
        <v>71</v>
      </c>
      <c r="B1300" t="n">
        <v>130</v>
      </c>
      <c r="C1300" t="inlineStr">
        <is>
          <t xml:space="preserve">CONCLUIDO	</t>
        </is>
      </c>
      <c r="D1300" t="n">
        <v>8.3682</v>
      </c>
      <c r="E1300" t="n">
        <v>11.95</v>
      </c>
      <c r="F1300" t="n">
        <v>8.85</v>
      </c>
      <c r="G1300" t="n">
        <v>88.52</v>
      </c>
      <c r="H1300" t="n">
        <v>1.16</v>
      </c>
      <c r="I1300" t="n">
        <v>6</v>
      </c>
      <c r="J1300" t="n">
        <v>286.68</v>
      </c>
      <c r="K1300" t="n">
        <v>59.19</v>
      </c>
      <c r="L1300" t="n">
        <v>18.75</v>
      </c>
      <c r="M1300" t="n">
        <v>4</v>
      </c>
      <c r="N1300" t="n">
        <v>78.73999999999999</v>
      </c>
      <c r="O1300" t="n">
        <v>35591.33</v>
      </c>
      <c r="P1300" t="n">
        <v>125.23</v>
      </c>
      <c r="Q1300" t="n">
        <v>446.27</v>
      </c>
      <c r="R1300" t="n">
        <v>34.9</v>
      </c>
      <c r="S1300" t="n">
        <v>28.73</v>
      </c>
      <c r="T1300" t="n">
        <v>2426.63</v>
      </c>
      <c r="U1300" t="n">
        <v>0.82</v>
      </c>
      <c r="V1300" t="n">
        <v>0.92</v>
      </c>
      <c r="W1300" t="n">
        <v>0.09</v>
      </c>
      <c r="X1300" t="n">
        <v>0.13</v>
      </c>
      <c r="Y1300" t="n">
        <v>1</v>
      </c>
      <c r="Z1300" t="n">
        <v>10</v>
      </c>
    </row>
    <row r="1301">
      <c r="A1301" t="n">
        <v>72</v>
      </c>
      <c r="B1301" t="n">
        <v>130</v>
      </c>
      <c r="C1301" t="inlineStr">
        <is>
          <t xml:space="preserve">CONCLUIDO	</t>
        </is>
      </c>
      <c r="D1301" t="n">
        <v>8.3565</v>
      </c>
      <c r="E1301" t="n">
        <v>11.97</v>
      </c>
      <c r="F1301" t="n">
        <v>8.869999999999999</v>
      </c>
      <c r="G1301" t="n">
        <v>88.68000000000001</v>
      </c>
      <c r="H1301" t="n">
        <v>1.18</v>
      </c>
      <c r="I1301" t="n">
        <v>6</v>
      </c>
      <c r="J1301" t="n">
        <v>287.18</v>
      </c>
      <c r="K1301" t="n">
        <v>59.19</v>
      </c>
      <c r="L1301" t="n">
        <v>19</v>
      </c>
      <c r="M1301" t="n">
        <v>4</v>
      </c>
      <c r="N1301" t="n">
        <v>78.98999999999999</v>
      </c>
      <c r="O1301" t="n">
        <v>35653.4</v>
      </c>
      <c r="P1301" t="n">
        <v>125.51</v>
      </c>
      <c r="Q1301" t="n">
        <v>446.27</v>
      </c>
      <c r="R1301" t="n">
        <v>35.44</v>
      </c>
      <c r="S1301" t="n">
        <v>28.73</v>
      </c>
      <c r="T1301" t="n">
        <v>2696.61</v>
      </c>
      <c r="U1301" t="n">
        <v>0.8100000000000001</v>
      </c>
      <c r="V1301" t="n">
        <v>0.92</v>
      </c>
      <c r="W1301" t="n">
        <v>0.09</v>
      </c>
      <c r="X1301" t="n">
        <v>0.15</v>
      </c>
      <c r="Y1301" t="n">
        <v>1</v>
      </c>
      <c r="Z1301" t="n">
        <v>10</v>
      </c>
    </row>
    <row r="1302">
      <c r="A1302" t="n">
        <v>73</v>
      </c>
      <c r="B1302" t="n">
        <v>130</v>
      </c>
      <c r="C1302" t="inlineStr">
        <is>
          <t xml:space="preserve">CONCLUIDO	</t>
        </is>
      </c>
      <c r="D1302" t="n">
        <v>8.3606</v>
      </c>
      <c r="E1302" t="n">
        <v>11.96</v>
      </c>
      <c r="F1302" t="n">
        <v>8.859999999999999</v>
      </c>
      <c r="G1302" t="n">
        <v>88.62</v>
      </c>
      <c r="H1302" t="n">
        <v>1.19</v>
      </c>
      <c r="I1302" t="n">
        <v>6</v>
      </c>
      <c r="J1302" t="n">
        <v>287.69</v>
      </c>
      <c r="K1302" t="n">
        <v>59.19</v>
      </c>
      <c r="L1302" t="n">
        <v>19.25</v>
      </c>
      <c r="M1302" t="n">
        <v>4</v>
      </c>
      <c r="N1302" t="n">
        <v>79.23999999999999</v>
      </c>
      <c r="O1302" t="n">
        <v>35715.58</v>
      </c>
      <c r="P1302" t="n">
        <v>125.5</v>
      </c>
      <c r="Q1302" t="n">
        <v>446.27</v>
      </c>
      <c r="R1302" t="n">
        <v>35.26</v>
      </c>
      <c r="S1302" t="n">
        <v>28.73</v>
      </c>
      <c r="T1302" t="n">
        <v>2604.08</v>
      </c>
      <c r="U1302" t="n">
        <v>0.8100000000000001</v>
      </c>
      <c r="V1302" t="n">
        <v>0.92</v>
      </c>
      <c r="W1302" t="n">
        <v>0.09</v>
      </c>
      <c r="X1302" t="n">
        <v>0.14</v>
      </c>
      <c r="Y1302" t="n">
        <v>1</v>
      </c>
      <c r="Z1302" t="n">
        <v>10</v>
      </c>
    </row>
    <row r="1303">
      <c r="A1303" t="n">
        <v>74</v>
      </c>
      <c r="B1303" t="n">
        <v>130</v>
      </c>
      <c r="C1303" t="inlineStr">
        <is>
          <t xml:space="preserve">CONCLUIDO	</t>
        </is>
      </c>
      <c r="D1303" t="n">
        <v>8.3622</v>
      </c>
      <c r="E1303" t="n">
        <v>11.96</v>
      </c>
      <c r="F1303" t="n">
        <v>8.859999999999999</v>
      </c>
      <c r="G1303" t="n">
        <v>88.59999999999999</v>
      </c>
      <c r="H1303" t="n">
        <v>1.2</v>
      </c>
      <c r="I1303" t="n">
        <v>6</v>
      </c>
      <c r="J1303" t="n">
        <v>288.19</v>
      </c>
      <c r="K1303" t="n">
        <v>59.19</v>
      </c>
      <c r="L1303" t="n">
        <v>19.5</v>
      </c>
      <c r="M1303" t="n">
        <v>4</v>
      </c>
      <c r="N1303" t="n">
        <v>79.5</v>
      </c>
      <c r="O1303" t="n">
        <v>35777.86</v>
      </c>
      <c r="P1303" t="n">
        <v>125.35</v>
      </c>
      <c r="Q1303" t="n">
        <v>446.27</v>
      </c>
      <c r="R1303" t="n">
        <v>35.18</v>
      </c>
      <c r="S1303" t="n">
        <v>28.73</v>
      </c>
      <c r="T1303" t="n">
        <v>2562.95</v>
      </c>
      <c r="U1303" t="n">
        <v>0.82</v>
      </c>
      <c r="V1303" t="n">
        <v>0.92</v>
      </c>
      <c r="W1303" t="n">
        <v>0.09</v>
      </c>
      <c r="X1303" t="n">
        <v>0.14</v>
      </c>
      <c r="Y1303" t="n">
        <v>1</v>
      </c>
      <c r="Z1303" t="n">
        <v>10</v>
      </c>
    </row>
    <row r="1304">
      <c r="A1304" t="n">
        <v>75</v>
      </c>
      <c r="B1304" t="n">
        <v>130</v>
      </c>
      <c r="C1304" t="inlineStr">
        <is>
          <t xml:space="preserve">CONCLUIDO	</t>
        </is>
      </c>
      <c r="D1304" t="n">
        <v>8.3598</v>
      </c>
      <c r="E1304" t="n">
        <v>11.96</v>
      </c>
      <c r="F1304" t="n">
        <v>8.859999999999999</v>
      </c>
      <c r="G1304" t="n">
        <v>88.64</v>
      </c>
      <c r="H1304" t="n">
        <v>1.22</v>
      </c>
      <c r="I1304" t="n">
        <v>6</v>
      </c>
      <c r="J1304" t="n">
        <v>288.7</v>
      </c>
      <c r="K1304" t="n">
        <v>59.19</v>
      </c>
      <c r="L1304" t="n">
        <v>19.75</v>
      </c>
      <c r="M1304" t="n">
        <v>4</v>
      </c>
      <c r="N1304" t="n">
        <v>79.75</v>
      </c>
      <c r="O1304" t="n">
        <v>35840.25</v>
      </c>
      <c r="P1304" t="n">
        <v>125.38</v>
      </c>
      <c r="Q1304" t="n">
        <v>446.27</v>
      </c>
      <c r="R1304" t="n">
        <v>35.32</v>
      </c>
      <c r="S1304" t="n">
        <v>28.73</v>
      </c>
      <c r="T1304" t="n">
        <v>2635.66</v>
      </c>
      <c r="U1304" t="n">
        <v>0.8100000000000001</v>
      </c>
      <c r="V1304" t="n">
        <v>0.92</v>
      </c>
      <c r="W1304" t="n">
        <v>0.09</v>
      </c>
      <c r="X1304" t="n">
        <v>0.14</v>
      </c>
      <c r="Y1304" t="n">
        <v>1</v>
      </c>
      <c r="Z1304" t="n">
        <v>10</v>
      </c>
    </row>
    <row r="1305">
      <c r="A1305" t="n">
        <v>76</v>
      </c>
      <c r="B1305" t="n">
        <v>130</v>
      </c>
      <c r="C1305" t="inlineStr">
        <is>
          <t xml:space="preserve">CONCLUIDO	</t>
        </is>
      </c>
      <c r="D1305" t="n">
        <v>8.3643</v>
      </c>
      <c r="E1305" t="n">
        <v>11.96</v>
      </c>
      <c r="F1305" t="n">
        <v>8.859999999999999</v>
      </c>
      <c r="G1305" t="n">
        <v>88.56999999999999</v>
      </c>
      <c r="H1305" t="n">
        <v>1.23</v>
      </c>
      <c r="I1305" t="n">
        <v>6</v>
      </c>
      <c r="J1305" t="n">
        <v>289.2</v>
      </c>
      <c r="K1305" t="n">
        <v>59.19</v>
      </c>
      <c r="L1305" t="n">
        <v>20</v>
      </c>
      <c r="M1305" t="n">
        <v>4</v>
      </c>
      <c r="N1305" t="n">
        <v>80.01000000000001</v>
      </c>
      <c r="O1305" t="n">
        <v>35902.74</v>
      </c>
      <c r="P1305" t="n">
        <v>124.7</v>
      </c>
      <c r="Q1305" t="n">
        <v>446.27</v>
      </c>
      <c r="R1305" t="n">
        <v>35.03</v>
      </c>
      <c r="S1305" t="n">
        <v>28.73</v>
      </c>
      <c r="T1305" t="n">
        <v>2488.58</v>
      </c>
      <c r="U1305" t="n">
        <v>0.82</v>
      </c>
      <c r="V1305" t="n">
        <v>0.92</v>
      </c>
      <c r="W1305" t="n">
        <v>0.09</v>
      </c>
      <c r="X1305" t="n">
        <v>0.14</v>
      </c>
      <c r="Y1305" t="n">
        <v>1</v>
      </c>
      <c r="Z1305" t="n">
        <v>10</v>
      </c>
    </row>
    <row r="1306">
      <c r="A1306" t="n">
        <v>77</v>
      </c>
      <c r="B1306" t="n">
        <v>130</v>
      </c>
      <c r="C1306" t="inlineStr">
        <is>
          <t xml:space="preserve">CONCLUIDO	</t>
        </is>
      </c>
      <c r="D1306" t="n">
        <v>8.3645</v>
      </c>
      <c r="E1306" t="n">
        <v>11.96</v>
      </c>
      <c r="F1306" t="n">
        <v>8.859999999999999</v>
      </c>
      <c r="G1306" t="n">
        <v>88.56999999999999</v>
      </c>
      <c r="H1306" t="n">
        <v>1.24</v>
      </c>
      <c r="I1306" t="n">
        <v>6</v>
      </c>
      <c r="J1306" t="n">
        <v>289.71</v>
      </c>
      <c r="K1306" t="n">
        <v>59.19</v>
      </c>
      <c r="L1306" t="n">
        <v>20.25</v>
      </c>
      <c r="M1306" t="n">
        <v>4</v>
      </c>
      <c r="N1306" t="n">
        <v>80.27</v>
      </c>
      <c r="O1306" t="n">
        <v>35965.33</v>
      </c>
      <c r="P1306" t="n">
        <v>123.94</v>
      </c>
      <c r="Q1306" t="n">
        <v>446.27</v>
      </c>
      <c r="R1306" t="n">
        <v>35.02</v>
      </c>
      <c r="S1306" t="n">
        <v>28.73</v>
      </c>
      <c r="T1306" t="n">
        <v>2484.36</v>
      </c>
      <c r="U1306" t="n">
        <v>0.82</v>
      </c>
      <c r="V1306" t="n">
        <v>0.92</v>
      </c>
      <c r="W1306" t="n">
        <v>0.09</v>
      </c>
      <c r="X1306" t="n">
        <v>0.14</v>
      </c>
      <c r="Y1306" t="n">
        <v>1</v>
      </c>
      <c r="Z1306" t="n">
        <v>10</v>
      </c>
    </row>
    <row r="1307">
      <c r="A1307" t="n">
        <v>78</v>
      </c>
      <c r="B1307" t="n">
        <v>130</v>
      </c>
      <c r="C1307" t="inlineStr">
        <is>
          <t xml:space="preserve">CONCLUIDO	</t>
        </is>
      </c>
      <c r="D1307" t="n">
        <v>8.378299999999999</v>
      </c>
      <c r="E1307" t="n">
        <v>11.94</v>
      </c>
      <c r="F1307" t="n">
        <v>8.84</v>
      </c>
      <c r="G1307" t="n">
        <v>88.37</v>
      </c>
      <c r="H1307" t="n">
        <v>1.26</v>
      </c>
      <c r="I1307" t="n">
        <v>6</v>
      </c>
      <c r="J1307" t="n">
        <v>290.22</v>
      </c>
      <c r="K1307" t="n">
        <v>59.19</v>
      </c>
      <c r="L1307" t="n">
        <v>20.5</v>
      </c>
      <c r="M1307" t="n">
        <v>4</v>
      </c>
      <c r="N1307" t="n">
        <v>80.53</v>
      </c>
      <c r="O1307" t="n">
        <v>36028.03</v>
      </c>
      <c r="P1307" t="n">
        <v>122.59</v>
      </c>
      <c r="Q1307" t="n">
        <v>446.28</v>
      </c>
      <c r="R1307" t="n">
        <v>34.28</v>
      </c>
      <c r="S1307" t="n">
        <v>28.73</v>
      </c>
      <c r="T1307" t="n">
        <v>2113.32</v>
      </c>
      <c r="U1307" t="n">
        <v>0.84</v>
      </c>
      <c r="V1307" t="n">
        <v>0.92</v>
      </c>
      <c r="W1307" t="n">
        <v>0.09</v>
      </c>
      <c r="X1307" t="n">
        <v>0.12</v>
      </c>
      <c r="Y1307" t="n">
        <v>1</v>
      </c>
      <c r="Z1307" t="n">
        <v>10</v>
      </c>
    </row>
    <row r="1308">
      <c r="A1308" t="n">
        <v>79</v>
      </c>
      <c r="B1308" t="n">
        <v>130</v>
      </c>
      <c r="C1308" t="inlineStr">
        <is>
          <t xml:space="preserve">CONCLUIDO	</t>
        </is>
      </c>
      <c r="D1308" t="n">
        <v>8.375</v>
      </c>
      <c r="E1308" t="n">
        <v>11.94</v>
      </c>
      <c r="F1308" t="n">
        <v>8.84</v>
      </c>
      <c r="G1308" t="n">
        <v>88.42</v>
      </c>
      <c r="H1308" t="n">
        <v>1.27</v>
      </c>
      <c r="I1308" t="n">
        <v>6</v>
      </c>
      <c r="J1308" t="n">
        <v>290.73</v>
      </c>
      <c r="K1308" t="n">
        <v>59.19</v>
      </c>
      <c r="L1308" t="n">
        <v>20.75</v>
      </c>
      <c r="M1308" t="n">
        <v>4</v>
      </c>
      <c r="N1308" t="n">
        <v>80.79000000000001</v>
      </c>
      <c r="O1308" t="n">
        <v>36090.84</v>
      </c>
      <c r="P1308" t="n">
        <v>121.31</v>
      </c>
      <c r="Q1308" t="n">
        <v>446.27</v>
      </c>
      <c r="R1308" t="n">
        <v>34.61</v>
      </c>
      <c r="S1308" t="n">
        <v>28.73</v>
      </c>
      <c r="T1308" t="n">
        <v>2277.95</v>
      </c>
      <c r="U1308" t="n">
        <v>0.83</v>
      </c>
      <c r="V1308" t="n">
        <v>0.92</v>
      </c>
      <c r="W1308" t="n">
        <v>0.09</v>
      </c>
      <c r="X1308" t="n">
        <v>0.12</v>
      </c>
      <c r="Y1308" t="n">
        <v>1</v>
      </c>
      <c r="Z1308" t="n">
        <v>10</v>
      </c>
    </row>
    <row r="1309">
      <c r="A1309" t="n">
        <v>80</v>
      </c>
      <c r="B1309" t="n">
        <v>130</v>
      </c>
      <c r="C1309" t="inlineStr">
        <is>
          <t xml:space="preserve">CONCLUIDO	</t>
        </is>
      </c>
      <c r="D1309" t="n">
        <v>8.3523</v>
      </c>
      <c r="E1309" t="n">
        <v>11.97</v>
      </c>
      <c r="F1309" t="n">
        <v>8.869999999999999</v>
      </c>
      <c r="G1309" t="n">
        <v>88.73999999999999</v>
      </c>
      <c r="H1309" t="n">
        <v>1.28</v>
      </c>
      <c r="I1309" t="n">
        <v>6</v>
      </c>
      <c r="J1309" t="n">
        <v>291.24</v>
      </c>
      <c r="K1309" t="n">
        <v>59.19</v>
      </c>
      <c r="L1309" t="n">
        <v>21</v>
      </c>
      <c r="M1309" t="n">
        <v>4</v>
      </c>
      <c r="N1309" t="n">
        <v>81.05</v>
      </c>
      <c r="O1309" t="n">
        <v>36153.75</v>
      </c>
      <c r="P1309" t="n">
        <v>121.01</v>
      </c>
      <c r="Q1309" t="n">
        <v>446.27</v>
      </c>
      <c r="R1309" t="n">
        <v>35.72</v>
      </c>
      <c r="S1309" t="n">
        <v>28.73</v>
      </c>
      <c r="T1309" t="n">
        <v>2835.73</v>
      </c>
      <c r="U1309" t="n">
        <v>0.8</v>
      </c>
      <c r="V1309" t="n">
        <v>0.92</v>
      </c>
      <c r="W1309" t="n">
        <v>0.09</v>
      </c>
      <c r="X1309" t="n">
        <v>0.15</v>
      </c>
      <c r="Y1309" t="n">
        <v>1</v>
      </c>
      <c r="Z1309" t="n">
        <v>10</v>
      </c>
    </row>
    <row r="1310">
      <c r="A1310" t="n">
        <v>81</v>
      </c>
      <c r="B1310" t="n">
        <v>130</v>
      </c>
      <c r="C1310" t="inlineStr">
        <is>
          <t xml:space="preserve">CONCLUIDO	</t>
        </is>
      </c>
      <c r="D1310" t="n">
        <v>8.350300000000001</v>
      </c>
      <c r="E1310" t="n">
        <v>11.98</v>
      </c>
      <c r="F1310" t="n">
        <v>8.880000000000001</v>
      </c>
      <c r="G1310" t="n">
        <v>88.77</v>
      </c>
      <c r="H1310" t="n">
        <v>1.3</v>
      </c>
      <c r="I1310" t="n">
        <v>6</v>
      </c>
      <c r="J1310" t="n">
        <v>291.75</v>
      </c>
      <c r="K1310" t="n">
        <v>59.19</v>
      </c>
      <c r="L1310" t="n">
        <v>21.25</v>
      </c>
      <c r="M1310" t="n">
        <v>4</v>
      </c>
      <c r="N1310" t="n">
        <v>81.31</v>
      </c>
      <c r="O1310" t="n">
        <v>36216.77</v>
      </c>
      <c r="P1310" t="n">
        <v>119.9</v>
      </c>
      <c r="Q1310" t="n">
        <v>446.27</v>
      </c>
      <c r="R1310" t="n">
        <v>35.81</v>
      </c>
      <c r="S1310" t="n">
        <v>28.73</v>
      </c>
      <c r="T1310" t="n">
        <v>2879.01</v>
      </c>
      <c r="U1310" t="n">
        <v>0.8</v>
      </c>
      <c r="V1310" t="n">
        <v>0.92</v>
      </c>
      <c r="W1310" t="n">
        <v>0.09</v>
      </c>
      <c r="X1310" t="n">
        <v>0.16</v>
      </c>
      <c r="Y1310" t="n">
        <v>1</v>
      </c>
      <c r="Z1310" t="n">
        <v>10</v>
      </c>
    </row>
    <row r="1311">
      <c r="A1311" t="n">
        <v>82</v>
      </c>
      <c r="B1311" t="n">
        <v>130</v>
      </c>
      <c r="C1311" t="inlineStr">
        <is>
          <t xml:space="preserve">CONCLUIDO	</t>
        </is>
      </c>
      <c r="D1311" t="n">
        <v>8.418900000000001</v>
      </c>
      <c r="E1311" t="n">
        <v>11.88</v>
      </c>
      <c r="F1311" t="n">
        <v>8.83</v>
      </c>
      <c r="G1311" t="n">
        <v>105.94</v>
      </c>
      <c r="H1311" t="n">
        <v>1.31</v>
      </c>
      <c r="I1311" t="n">
        <v>5</v>
      </c>
      <c r="J1311" t="n">
        <v>292.26</v>
      </c>
      <c r="K1311" t="n">
        <v>59.19</v>
      </c>
      <c r="L1311" t="n">
        <v>21.5</v>
      </c>
      <c r="M1311" t="n">
        <v>3</v>
      </c>
      <c r="N1311" t="n">
        <v>81.56999999999999</v>
      </c>
      <c r="O1311" t="n">
        <v>36279.9</v>
      </c>
      <c r="P1311" t="n">
        <v>118.97</v>
      </c>
      <c r="Q1311" t="n">
        <v>446.27</v>
      </c>
      <c r="R1311" t="n">
        <v>34.09</v>
      </c>
      <c r="S1311" t="n">
        <v>28.73</v>
      </c>
      <c r="T1311" t="n">
        <v>2023.69</v>
      </c>
      <c r="U1311" t="n">
        <v>0.84</v>
      </c>
      <c r="V1311" t="n">
        <v>0.92</v>
      </c>
      <c r="W1311" t="n">
        <v>0.09</v>
      </c>
      <c r="X1311" t="n">
        <v>0.11</v>
      </c>
      <c r="Y1311" t="n">
        <v>1</v>
      </c>
      <c r="Z1311" t="n">
        <v>10</v>
      </c>
    </row>
    <row r="1312">
      <c r="A1312" t="n">
        <v>83</v>
      </c>
      <c r="B1312" t="n">
        <v>130</v>
      </c>
      <c r="C1312" t="inlineStr">
        <is>
          <t xml:space="preserve">CONCLUIDO	</t>
        </is>
      </c>
      <c r="D1312" t="n">
        <v>8.4185</v>
      </c>
      <c r="E1312" t="n">
        <v>11.88</v>
      </c>
      <c r="F1312" t="n">
        <v>8.83</v>
      </c>
      <c r="G1312" t="n">
        <v>105.95</v>
      </c>
      <c r="H1312" t="n">
        <v>1.32</v>
      </c>
      <c r="I1312" t="n">
        <v>5</v>
      </c>
      <c r="J1312" t="n">
        <v>292.77</v>
      </c>
      <c r="K1312" t="n">
        <v>59.19</v>
      </c>
      <c r="L1312" t="n">
        <v>21.75</v>
      </c>
      <c r="M1312" t="n">
        <v>3</v>
      </c>
      <c r="N1312" t="n">
        <v>81.83</v>
      </c>
      <c r="O1312" t="n">
        <v>36343.13</v>
      </c>
      <c r="P1312" t="n">
        <v>119.17</v>
      </c>
      <c r="Q1312" t="n">
        <v>446.3</v>
      </c>
      <c r="R1312" t="n">
        <v>34.19</v>
      </c>
      <c r="S1312" t="n">
        <v>28.73</v>
      </c>
      <c r="T1312" t="n">
        <v>2075.15</v>
      </c>
      <c r="U1312" t="n">
        <v>0.84</v>
      </c>
      <c r="V1312" t="n">
        <v>0.92</v>
      </c>
      <c r="W1312" t="n">
        <v>0.09</v>
      </c>
      <c r="X1312" t="n">
        <v>0.11</v>
      </c>
      <c r="Y1312" t="n">
        <v>1</v>
      </c>
      <c r="Z1312" t="n">
        <v>10</v>
      </c>
    </row>
    <row r="1313">
      <c r="A1313" t="n">
        <v>84</v>
      </c>
      <c r="B1313" t="n">
        <v>130</v>
      </c>
      <c r="C1313" t="inlineStr">
        <is>
          <t xml:space="preserve">CONCLUIDO	</t>
        </is>
      </c>
      <c r="D1313" t="n">
        <v>8.4138</v>
      </c>
      <c r="E1313" t="n">
        <v>11.89</v>
      </c>
      <c r="F1313" t="n">
        <v>8.84</v>
      </c>
      <c r="G1313" t="n">
        <v>106.03</v>
      </c>
      <c r="H1313" t="n">
        <v>1.34</v>
      </c>
      <c r="I1313" t="n">
        <v>5</v>
      </c>
      <c r="J1313" t="n">
        <v>293.29</v>
      </c>
      <c r="K1313" t="n">
        <v>59.19</v>
      </c>
      <c r="L1313" t="n">
        <v>22</v>
      </c>
      <c r="M1313" t="n">
        <v>3</v>
      </c>
      <c r="N1313" t="n">
        <v>82.09</v>
      </c>
      <c r="O1313" t="n">
        <v>36406.47</v>
      </c>
      <c r="P1313" t="n">
        <v>119.19</v>
      </c>
      <c r="Q1313" t="n">
        <v>446.27</v>
      </c>
      <c r="R1313" t="n">
        <v>34.37</v>
      </c>
      <c r="S1313" t="n">
        <v>28.73</v>
      </c>
      <c r="T1313" t="n">
        <v>2165.93</v>
      </c>
      <c r="U1313" t="n">
        <v>0.84</v>
      </c>
      <c r="V1313" t="n">
        <v>0.92</v>
      </c>
      <c r="W1313" t="n">
        <v>0.09</v>
      </c>
      <c r="X1313" t="n">
        <v>0.12</v>
      </c>
      <c r="Y1313" t="n">
        <v>1</v>
      </c>
      <c r="Z1313" t="n">
        <v>10</v>
      </c>
    </row>
    <row r="1314">
      <c r="A1314" t="n">
        <v>85</v>
      </c>
      <c r="B1314" t="n">
        <v>130</v>
      </c>
      <c r="C1314" t="inlineStr">
        <is>
          <t xml:space="preserve">CONCLUIDO	</t>
        </is>
      </c>
      <c r="D1314" t="n">
        <v>8.4224</v>
      </c>
      <c r="E1314" t="n">
        <v>11.87</v>
      </c>
      <c r="F1314" t="n">
        <v>8.82</v>
      </c>
      <c r="G1314" t="n">
        <v>105.88</v>
      </c>
      <c r="H1314" t="n">
        <v>1.35</v>
      </c>
      <c r="I1314" t="n">
        <v>5</v>
      </c>
      <c r="J1314" t="n">
        <v>293.8</v>
      </c>
      <c r="K1314" t="n">
        <v>59.19</v>
      </c>
      <c r="L1314" t="n">
        <v>22.25</v>
      </c>
      <c r="M1314" t="n">
        <v>3</v>
      </c>
      <c r="N1314" t="n">
        <v>82.36</v>
      </c>
      <c r="O1314" t="n">
        <v>36469.92</v>
      </c>
      <c r="P1314" t="n">
        <v>119.1</v>
      </c>
      <c r="Q1314" t="n">
        <v>446.32</v>
      </c>
      <c r="R1314" t="n">
        <v>33.9</v>
      </c>
      <c r="S1314" t="n">
        <v>28.73</v>
      </c>
      <c r="T1314" t="n">
        <v>1930.19</v>
      </c>
      <c r="U1314" t="n">
        <v>0.85</v>
      </c>
      <c r="V1314" t="n">
        <v>0.92</v>
      </c>
      <c r="W1314" t="n">
        <v>0.09</v>
      </c>
      <c r="X1314" t="n">
        <v>0.1</v>
      </c>
      <c r="Y1314" t="n">
        <v>1</v>
      </c>
      <c r="Z1314" t="n">
        <v>10</v>
      </c>
    </row>
    <row r="1315">
      <c r="A1315" t="n">
        <v>86</v>
      </c>
      <c r="B1315" t="n">
        <v>130</v>
      </c>
      <c r="C1315" t="inlineStr">
        <is>
          <t xml:space="preserve">CONCLUIDO	</t>
        </is>
      </c>
      <c r="D1315" t="n">
        <v>8.421799999999999</v>
      </c>
      <c r="E1315" t="n">
        <v>11.87</v>
      </c>
      <c r="F1315" t="n">
        <v>8.82</v>
      </c>
      <c r="G1315" t="n">
        <v>105.89</v>
      </c>
      <c r="H1315" t="n">
        <v>1.36</v>
      </c>
      <c r="I1315" t="n">
        <v>5</v>
      </c>
      <c r="J1315" t="n">
        <v>294.32</v>
      </c>
      <c r="K1315" t="n">
        <v>59.19</v>
      </c>
      <c r="L1315" t="n">
        <v>22.5</v>
      </c>
      <c r="M1315" t="n">
        <v>3</v>
      </c>
      <c r="N1315" t="n">
        <v>82.62</v>
      </c>
      <c r="O1315" t="n">
        <v>36533.49</v>
      </c>
      <c r="P1315" t="n">
        <v>119.48</v>
      </c>
      <c r="Q1315" t="n">
        <v>446.28</v>
      </c>
      <c r="R1315" t="n">
        <v>34</v>
      </c>
      <c r="S1315" t="n">
        <v>28.73</v>
      </c>
      <c r="T1315" t="n">
        <v>1981.44</v>
      </c>
      <c r="U1315" t="n">
        <v>0.84</v>
      </c>
      <c r="V1315" t="n">
        <v>0.92</v>
      </c>
      <c r="W1315" t="n">
        <v>0.09</v>
      </c>
      <c r="X1315" t="n">
        <v>0.1</v>
      </c>
      <c r="Y1315" t="n">
        <v>1</v>
      </c>
      <c r="Z1315" t="n">
        <v>10</v>
      </c>
    </row>
    <row r="1316">
      <c r="A1316" t="n">
        <v>87</v>
      </c>
      <c r="B1316" t="n">
        <v>130</v>
      </c>
      <c r="C1316" t="inlineStr">
        <is>
          <t xml:space="preserve">CONCLUIDO	</t>
        </is>
      </c>
      <c r="D1316" t="n">
        <v>8.4199</v>
      </c>
      <c r="E1316" t="n">
        <v>11.88</v>
      </c>
      <c r="F1316" t="n">
        <v>8.83</v>
      </c>
      <c r="G1316" t="n">
        <v>105.93</v>
      </c>
      <c r="H1316" t="n">
        <v>1.37</v>
      </c>
      <c r="I1316" t="n">
        <v>5</v>
      </c>
      <c r="J1316" t="n">
        <v>294.83</v>
      </c>
      <c r="K1316" t="n">
        <v>59.19</v>
      </c>
      <c r="L1316" t="n">
        <v>22.75</v>
      </c>
      <c r="M1316" t="n">
        <v>3</v>
      </c>
      <c r="N1316" t="n">
        <v>82.89</v>
      </c>
      <c r="O1316" t="n">
        <v>36597.16</v>
      </c>
      <c r="P1316" t="n">
        <v>119.61</v>
      </c>
      <c r="Q1316" t="n">
        <v>446.27</v>
      </c>
      <c r="R1316" t="n">
        <v>34.03</v>
      </c>
      <c r="S1316" t="n">
        <v>28.73</v>
      </c>
      <c r="T1316" t="n">
        <v>1993.65</v>
      </c>
      <c r="U1316" t="n">
        <v>0.84</v>
      </c>
      <c r="V1316" t="n">
        <v>0.92</v>
      </c>
      <c r="W1316" t="n">
        <v>0.09</v>
      </c>
      <c r="X1316" t="n">
        <v>0.11</v>
      </c>
      <c r="Y1316" t="n">
        <v>1</v>
      </c>
      <c r="Z1316" t="n">
        <v>10</v>
      </c>
    </row>
    <row r="1317">
      <c r="A1317" t="n">
        <v>88</v>
      </c>
      <c r="B1317" t="n">
        <v>130</v>
      </c>
      <c r="C1317" t="inlineStr">
        <is>
          <t xml:space="preserve">CONCLUIDO	</t>
        </is>
      </c>
      <c r="D1317" t="n">
        <v>8.4293</v>
      </c>
      <c r="E1317" t="n">
        <v>11.86</v>
      </c>
      <c r="F1317" t="n">
        <v>8.81</v>
      </c>
      <c r="G1317" t="n">
        <v>105.77</v>
      </c>
      <c r="H1317" t="n">
        <v>1.39</v>
      </c>
      <c r="I1317" t="n">
        <v>5</v>
      </c>
      <c r="J1317" t="n">
        <v>295.35</v>
      </c>
      <c r="K1317" t="n">
        <v>59.19</v>
      </c>
      <c r="L1317" t="n">
        <v>23</v>
      </c>
      <c r="M1317" t="n">
        <v>3</v>
      </c>
      <c r="N1317" t="n">
        <v>83.16</v>
      </c>
      <c r="O1317" t="n">
        <v>36660.94</v>
      </c>
      <c r="P1317" t="n">
        <v>119.46</v>
      </c>
      <c r="Q1317" t="n">
        <v>446.27</v>
      </c>
      <c r="R1317" t="n">
        <v>33.58</v>
      </c>
      <c r="S1317" t="n">
        <v>28.73</v>
      </c>
      <c r="T1317" t="n">
        <v>1769.35</v>
      </c>
      <c r="U1317" t="n">
        <v>0.86</v>
      </c>
      <c r="V1317" t="n">
        <v>0.92</v>
      </c>
      <c r="W1317" t="n">
        <v>0.09</v>
      </c>
      <c r="X1317" t="n">
        <v>0.09</v>
      </c>
      <c r="Y1317" t="n">
        <v>1</v>
      </c>
      <c r="Z1317" t="n">
        <v>10</v>
      </c>
    </row>
    <row r="1318">
      <c r="A1318" t="n">
        <v>89</v>
      </c>
      <c r="B1318" t="n">
        <v>130</v>
      </c>
      <c r="C1318" t="inlineStr">
        <is>
          <t xml:space="preserve">CONCLUIDO	</t>
        </is>
      </c>
      <c r="D1318" t="n">
        <v>8.4353</v>
      </c>
      <c r="E1318" t="n">
        <v>11.86</v>
      </c>
      <c r="F1318" t="n">
        <v>8.81</v>
      </c>
      <c r="G1318" t="n">
        <v>105.67</v>
      </c>
      <c r="H1318" t="n">
        <v>1.4</v>
      </c>
      <c r="I1318" t="n">
        <v>5</v>
      </c>
      <c r="J1318" t="n">
        <v>295.87</v>
      </c>
      <c r="K1318" t="n">
        <v>59.19</v>
      </c>
      <c r="L1318" t="n">
        <v>23.25</v>
      </c>
      <c r="M1318" t="n">
        <v>3</v>
      </c>
      <c r="N1318" t="n">
        <v>83.43000000000001</v>
      </c>
      <c r="O1318" t="n">
        <v>36724.83</v>
      </c>
      <c r="P1318" t="n">
        <v>119.29</v>
      </c>
      <c r="Q1318" t="n">
        <v>446.27</v>
      </c>
      <c r="R1318" t="n">
        <v>33.33</v>
      </c>
      <c r="S1318" t="n">
        <v>28.73</v>
      </c>
      <c r="T1318" t="n">
        <v>1645.46</v>
      </c>
      <c r="U1318" t="n">
        <v>0.86</v>
      </c>
      <c r="V1318" t="n">
        <v>0.92</v>
      </c>
      <c r="W1318" t="n">
        <v>0.09</v>
      </c>
      <c r="X1318" t="n">
        <v>0.09</v>
      </c>
      <c r="Y1318" t="n">
        <v>1</v>
      </c>
      <c r="Z1318" t="n">
        <v>10</v>
      </c>
    </row>
    <row r="1319">
      <c r="A1319" t="n">
        <v>90</v>
      </c>
      <c r="B1319" t="n">
        <v>130</v>
      </c>
      <c r="C1319" t="inlineStr">
        <is>
          <t xml:space="preserve">CONCLUIDO	</t>
        </is>
      </c>
      <c r="D1319" t="n">
        <v>8.4307</v>
      </c>
      <c r="E1319" t="n">
        <v>11.86</v>
      </c>
      <c r="F1319" t="n">
        <v>8.81</v>
      </c>
      <c r="G1319" t="n">
        <v>105.74</v>
      </c>
      <c r="H1319" t="n">
        <v>1.41</v>
      </c>
      <c r="I1319" t="n">
        <v>5</v>
      </c>
      <c r="J1319" t="n">
        <v>296.39</v>
      </c>
      <c r="K1319" t="n">
        <v>59.19</v>
      </c>
      <c r="L1319" t="n">
        <v>23.5</v>
      </c>
      <c r="M1319" t="n">
        <v>2</v>
      </c>
      <c r="N1319" t="n">
        <v>83.69</v>
      </c>
      <c r="O1319" t="n">
        <v>36788.84</v>
      </c>
      <c r="P1319" t="n">
        <v>119.43</v>
      </c>
      <c r="Q1319" t="n">
        <v>446.27</v>
      </c>
      <c r="R1319" t="n">
        <v>33.55</v>
      </c>
      <c r="S1319" t="n">
        <v>28.73</v>
      </c>
      <c r="T1319" t="n">
        <v>1755.6</v>
      </c>
      <c r="U1319" t="n">
        <v>0.86</v>
      </c>
      <c r="V1319" t="n">
        <v>0.92</v>
      </c>
      <c r="W1319" t="n">
        <v>0.09</v>
      </c>
      <c r="X1319" t="n">
        <v>0.09</v>
      </c>
      <c r="Y1319" t="n">
        <v>1</v>
      </c>
      <c r="Z1319" t="n">
        <v>10</v>
      </c>
    </row>
    <row r="1320">
      <c r="A1320" t="n">
        <v>91</v>
      </c>
      <c r="B1320" t="n">
        <v>130</v>
      </c>
      <c r="C1320" t="inlineStr">
        <is>
          <t xml:space="preserve">CONCLUIDO	</t>
        </is>
      </c>
      <c r="D1320" t="n">
        <v>8.424200000000001</v>
      </c>
      <c r="E1320" t="n">
        <v>11.87</v>
      </c>
      <c r="F1320" t="n">
        <v>8.82</v>
      </c>
      <c r="G1320" t="n">
        <v>105.85</v>
      </c>
      <c r="H1320" t="n">
        <v>1.42</v>
      </c>
      <c r="I1320" t="n">
        <v>5</v>
      </c>
      <c r="J1320" t="n">
        <v>296.91</v>
      </c>
      <c r="K1320" t="n">
        <v>59.19</v>
      </c>
      <c r="L1320" t="n">
        <v>23.75</v>
      </c>
      <c r="M1320" t="n">
        <v>2</v>
      </c>
      <c r="N1320" t="n">
        <v>83.95999999999999</v>
      </c>
      <c r="O1320" t="n">
        <v>36852.96</v>
      </c>
      <c r="P1320" t="n">
        <v>119.51</v>
      </c>
      <c r="Q1320" t="n">
        <v>446.27</v>
      </c>
      <c r="R1320" t="n">
        <v>33.89</v>
      </c>
      <c r="S1320" t="n">
        <v>28.73</v>
      </c>
      <c r="T1320" t="n">
        <v>1923.96</v>
      </c>
      <c r="U1320" t="n">
        <v>0.85</v>
      </c>
      <c r="V1320" t="n">
        <v>0.92</v>
      </c>
      <c r="W1320" t="n">
        <v>0.09</v>
      </c>
      <c r="X1320" t="n">
        <v>0.1</v>
      </c>
      <c r="Y1320" t="n">
        <v>1</v>
      </c>
      <c r="Z1320" t="n">
        <v>10</v>
      </c>
    </row>
    <row r="1321">
      <c r="A1321" t="n">
        <v>92</v>
      </c>
      <c r="B1321" t="n">
        <v>130</v>
      </c>
      <c r="C1321" t="inlineStr">
        <is>
          <t xml:space="preserve">CONCLUIDO	</t>
        </is>
      </c>
      <c r="D1321" t="n">
        <v>8.414999999999999</v>
      </c>
      <c r="E1321" t="n">
        <v>11.88</v>
      </c>
      <c r="F1321" t="n">
        <v>8.83</v>
      </c>
      <c r="G1321" t="n">
        <v>106.01</v>
      </c>
      <c r="H1321" t="n">
        <v>1.44</v>
      </c>
      <c r="I1321" t="n">
        <v>5</v>
      </c>
      <c r="J1321" t="n">
        <v>297.43</v>
      </c>
      <c r="K1321" t="n">
        <v>59.19</v>
      </c>
      <c r="L1321" t="n">
        <v>24</v>
      </c>
      <c r="M1321" t="n">
        <v>1</v>
      </c>
      <c r="N1321" t="n">
        <v>84.23999999999999</v>
      </c>
      <c r="O1321" t="n">
        <v>36917.19</v>
      </c>
      <c r="P1321" t="n">
        <v>119.62</v>
      </c>
      <c r="Q1321" t="n">
        <v>446.27</v>
      </c>
      <c r="R1321" t="n">
        <v>34.3</v>
      </c>
      <c r="S1321" t="n">
        <v>28.73</v>
      </c>
      <c r="T1321" t="n">
        <v>2132.14</v>
      </c>
      <c r="U1321" t="n">
        <v>0.84</v>
      </c>
      <c r="V1321" t="n">
        <v>0.92</v>
      </c>
      <c r="W1321" t="n">
        <v>0.09</v>
      </c>
      <c r="X1321" t="n">
        <v>0.11</v>
      </c>
      <c r="Y1321" t="n">
        <v>1</v>
      </c>
      <c r="Z1321" t="n">
        <v>10</v>
      </c>
    </row>
    <row r="1322">
      <c r="A1322" t="n">
        <v>93</v>
      </c>
      <c r="B1322" t="n">
        <v>130</v>
      </c>
      <c r="C1322" t="inlineStr">
        <is>
          <t xml:space="preserve">CONCLUIDO	</t>
        </is>
      </c>
      <c r="D1322" t="n">
        <v>8.415100000000001</v>
      </c>
      <c r="E1322" t="n">
        <v>11.88</v>
      </c>
      <c r="F1322" t="n">
        <v>8.83</v>
      </c>
      <c r="G1322" t="n">
        <v>106.01</v>
      </c>
      <c r="H1322" t="n">
        <v>1.45</v>
      </c>
      <c r="I1322" t="n">
        <v>5</v>
      </c>
      <c r="J1322" t="n">
        <v>297.95</v>
      </c>
      <c r="K1322" t="n">
        <v>59.19</v>
      </c>
      <c r="L1322" t="n">
        <v>24.25</v>
      </c>
      <c r="M1322" t="n">
        <v>2</v>
      </c>
      <c r="N1322" t="n">
        <v>84.51000000000001</v>
      </c>
      <c r="O1322" t="n">
        <v>36981.53</v>
      </c>
      <c r="P1322" t="n">
        <v>119.91</v>
      </c>
      <c r="Q1322" t="n">
        <v>446.29</v>
      </c>
      <c r="R1322" t="n">
        <v>34.3</v>
      </c>
      <c r="S1322" t="n">
        <v>28.73</v>
      </c>
      <c r="T1322" t="n">
        <v>2130.31</v>
      </c>
      <c r="U1322" t="n">
        <v>0.84</v>
      </c>
      <c r="V1322" t="n">
        <v>0.92</v>
      </c>
      <c r="W1322" t="n">
        <v>0.09</v>
      </c>
      <c r="X1322" t="n">
        <v>0.11</v>
      </c>
      <c r="Y1322" t="n">
        <v>1</v>
      </c>
      <c r="Z1322" t="n">
        <v>10</v>
      </c>
    </row>
    <row r="1323">
      <c r="A1323" t="n">
        <v>94</v>
      </c>
      <c r="B1323" t="n">
        <v>130</v>
      </c>
      <c r="C1323" t="inlineStr">
        <is>
          <t xml:space="preserve">CONCLUIDO	</t>
        </is>
      </c>
      <c r="D1323" t="n">
        <v>8.414199999999999</v>
      </c>
      <c r="E1323" t="n">
        <v>11.88</v>
      </c>
      <c r="F1323" t="n">
        <v>8.84</v>
      </c>
      <c r="G1323" t="n">
        <v>106.02</v>
      </c>
      <c r="H1323" t="n">
        <v>1.46</v>
      </c>
      <c r="I1323" t="n">
        <v>5</v>
      </c>
      <c r="J1323" t="n">
        <v>298.47</v>
      </c>
      <c r="K1323" t="n">
        <v>59.19</v>
      </c>
      <c r="L1323" t="n">
        <v>24.5</v>
      </c>
      <c r="M1323" t="n">
        <v>0</v>
      </c>
      <c r="N1323" t="n">
        <v>84.78</v>
      </c>
      <c r="O1323" t="n">
        <v>37045.99</v>
      </c>
      <c r="P1323" t="n">
        <v>119.91</v>
      </c>
      <c r="Q1323" t="n">
        <v>446.27</v>
      </c>
      <c r="R1323" t="n">
        <v>34.25</v>
      </c>
      <c r="S1323" t="n">
        <v>28.73</v>
      </c>
      <c r="T1323" t="n">
        <v>2107.27</v>
      </c>
      <c r="U1323" t="n">
        <v>0.84</v>
      </c>
      <c r="V1323" t="n">
        <v>0.92</v>
      </c>
      <c r="W1323" t="n">
        <v>0.09</v>
      </c>
      <c r="X1323" t="n">
        <v>0.12</v>
      </c>
      <c r="Y1323" t="n">
        <v>1</v>
      </c>
      <c r="Z1323" t="n">
        <v>10</v>
      </c>
    </row>
    <row r="1324">
      <c r="A1324" t="n">
        <v>0</v>
      </c>
      <c r="B1324" t="n">
        <v>75</v>
      </c>
      <c r="C1324" t="inlineStr">
        <is>
          <t xml:space="preserve">CONCLUIDO	</t>
        </is>
      </c>
      <c r="D1324" t="n">
        <v>5.9093</v>
      </c>
      <c r="E1324" t="n">
        <v>16.92</v>
      </c>
      <c r="F1324" t="n">
        <v>11.62</v>
      </c>
      <c r="G1324" t="n">
        <v>7.04</v>
      </c>
      <c r="H1324" t="n">
        <v>0.12</v>
      </c>
      <c r="I1324" t="n">
        <v>99</v>
      </c>
      <c r="J1324" t="n">
        <v>150.44</v>
      </c>
      <c r="K1324" t="n">
        <v>49.1</v>
      </c>
      <c r="L1324" t="n">
        <v>1</v>
      </c>
      <c r="M1324" t="n">
        <v>97</v>
      </c>
      <c r="N1324" t="n">
        <v>25.34</v>
      </c>
      <c r="O1324" t="n">
        <v>18787.76</v>
      </c>
      <c r="P1324" t="n">
        <v>135.29</v>
      </c>
      <c r="Q1324" t="n">
        <v>446.35</v>
      </c>
      <c r="R1324" t="n">
        <v>125.35</v>
      </c>
      <c r="S1324" t="n">
        <v>28.73</v>
      </c>
      <c r="T1324" t="n">
        <v>47185.35</v>
      </c>
      <c r="U1324" t="n">
        <v>0.23</v>
      </c>
      <c r="V1324" t="n">
        <v>0.7</v>
      </c>
      <c r="W1324" t="n">
        <v>0.24</v>
      </c>
      <c r="X1324" t="n">
        <v>2.9</v>
      </c>
      <c r="Y1324" t="n">
        <v>1</v>
      </c>
      <c r="Z1324" t="n">
        <v>10</v>
      </c>
    </row>
    <row r="1325">
      <c r="A1325" t="n">
        <v>1</v>
      </c>
      <c r="B1325" t="n">
        <v>75</v>
      </c>
      <c r="C1325" t="inlineStr">
        <is>
          <t xml:space="preserve">CONCLUIDO	</t>
        </is>
      </c>
      <c r="D1325" t="n">
        <v>6.4921</v>
      </c>
      <c r="E1325" t="n">
        <v>15.4</v>
      </c>
      <c r="F1325" t="n">
        <v>10.87</v>
      </c>
      <c r="G1325" t="n">
        <v>8.81</v>
      </c>
      <c r="H1325" t="n">
        <v>0.15</v>
      </c>
      <c r="I1325" t="n">
        <v>74</v>
      </c>
      <c r="J1325" t="n">
        <v>150.78</v>
      </c>
      <c r="K1325" t="n">
        <v>49.1</v>
      </c>
      <c r="L1325" t="n">
        <v>1.25</v>
      </c>
      <c r="M1325" t="n">
        <v>72</v>
      </c>
      <c r="N1325" t="n">
        <v>25.44</v>
      </c>
      <c r="O1325" t="n">
        <v>18830.65</v>
      </c>
      <c r="P1325" t="n">
        <v>125.8</v>
      </c>
      <c r="Q1325" t="n">
        <v>446.38</v>
      </c>
      <c r="R1325" t="n">
        <v>100.71</v>
      </c>
      <c r="S1325" t="n">
        <v>28.73</v>
      </c>
      <c r="T1325" t="n">
        <v>34991.69</v>
      </c>
      <c r="U1325" t="n">
        <v>0.29</v>
      </c>
      <c r="V1325" t="n">
        <v>0.75</v>
      </c>
      <c r="W1325" t="n">
        <v>0.2</v>
      </c>
      <c r="X1325" t="n">
        <v>2.14</v>
      </c>
      <c r="Y1325" t="n">
        <v>1</v>
      </c>
      <c r="Z1325" t="n">
        <v>10</v>
      </c>
    </row>
    <row r="1326">
      <c r="A1326" t="n">
        <v>2</v>
      </c>
      <c r="B1326" t="n">
        <v>75</v>
      </c>
      <c r="C1326" t="inlineStr">
        <is>
          <t xml:space="preserve">CONCLUIDO	</t>
        </is>
      </c>
      <c r="D1326" t="n">
        <v>6.9069</v>
      </c>
      <c r="E1326" t="n">
        <v>14.48</v>
      </c>
      <c r="F1326" t="n">
        <v>10.4</v>
      </c>
      <c r="G1326" t="n">
        <v>10.58</v>
      </c>
      <c r="H1326" t="n">
        <v>0.18</v>
      </c>
      <c r="I1326" t="n">
        <v>59</v>
      </c>
      <c r="J1326" t="n">
        <v>151.13</v>
      </c>
      <c r="K1326" t="n">
        <v>49.1</v>
      </c>
      <c r="L1326" t="n">
        <v>1.5</v>
      </c>
      <c r="M1326" t="n">
        <v>57</v>
      </c>
      <c r="N1326" t="n">
        <v>25.54</v>
      </c>
      <c r="O1326" t="n">
        <v>18873.58</v>
      </c>
      <c r="P1326" t="n">
        <v>119.8</v>
      </c>
      <c r="Q1326" t="n">
        <v>446.37</v>
      </c>
      <c r="R1326" t="n">
        <v>85.55</v>
      </c>
      <c r="S1326" t="n">
        <v>28.73</v>
      </c>
      <c r="T1326" t="n">
        <v>27483.29</v>
      </c>
      <c r="U1326" t="n">
        <v>0.34</v>
      </c>
      <c r="V1326" t="n">
        <v>0.78</v>
      </c>
      <c r="W1326" t="n">
        <v>0.17</v>
      </c>
      <c r="X1326" t="n">
        <v>1.68</v>
      </c>
      <c r="Y1326" t="n">
        <v>1</v>
      </c>
      <c r="Z1326" t="n">
        <v>10</v>
      </c>
    </row>
    <row r="1327">
      <c r="A1327" t="n">
        <v>3</v>
      </c>
      <c r="B1327" t="n">
        <v>75</v>
      </c>
      <c r="C1327" t="inlineStr">
        <is>
          <t xml:space="preserve">CONCLUIDO	</t>
        </is>
      </c>
      <c r="D1327" t="n">
        <v>7.213</v>
      </c>
      <c r="E1327" t="n">
        <v>13.86</v>
      </c>
      <c r="F1327" t="n">
        <v>10.09</v>
      </c>
      <c r="G1327" t="n">
        <v>12.36</v>
      </c>
      <c r="H1327" t="n">
        <v>0.2</v>
      </c>
      <c r="I1327" t="n">
        <v>49</v>
      </c>
      <c r="J1327" t="n">
        <v>151.48</v>
      </c>
      <c r="K1327" t="n">
        <v>49.1</v>
      </c>
      <c r="L1327" t="n">
        <v>1.75</v>
      </c>
      <c r="M1327" t="n">
        <v>47</v>
      </c>
      <c r="N1327" t="n">
        <v>25.64</v>
      </c>
      <c r="O1327" t="n">
        <v>18916.54</v>
      </c>
      <c r="P1327" t="n">
        <v>115.58</v>
      </c>
      <c r="Q1327" t="n">
        <v>446.39</v>
      </c>
      <c r="R1327" t="n">
        <v>75.23</v>
      </c>
      <c r="S1327" t="n">
        <v>28.73</v>
      </c>
      <c r="T1327" t="n">
        <v>22374.7</v>
      </c>
      <c r="U1327" t="n">
        <v>0.38</v>
      </c>
      <c r="V1327" t="n">
        <v>0.8100000000000001</v>
      </c>
      <c r="W1327" t="n">
        <v>0.16</v>
      </c>
      <c r="X1327" t="n">
        <v>1.37</v>
      </c>
      <c r="Y1327" t="n">
        <v>1</v>
      </c>
      <c r="Z1327" t="n">
        <v>10</v>
      </c>
    </row>
    <row r="1328">
      <c r="A1328" t="n">
        <v>4</v>
      </c>
      <c r="B1328" t="n">
        <v>75</v>
      </c>
      <c r="C1328" t="inlineStr">
        <is>
          <t xml:space="preserve">CONCLUIDO	</t>
        </is>
      </c>
      <c r="D1328" t="n">
        <v>7.4322</v>
      </c>
      <c r="E1328" t="n">
        <v>13.46</v>
      </c>
      <c r="F1328" t="n">
        <v>9.9</v>
      </c>
      <c r="G1328" t="n">
        <v>14.14</v>
      </c>
      <c r="H1328" t="n">
        <v>0.23</v>
      </c>
      <c r="I1328" t="n">
        <v>42</v>
      </c>
      <c r="J1328" t="n">
        <v>151.83</v>
      </c>
      <c r="K1328" t="n">
        <v>49.1</v>
      </c>
      <c r="L1328" t="n">
        <v>2</v>
      </c>
      <c r="M1328" t="n">
        <v>40</v>
      </c>
      <c r="N1328" t="n">
        <v>25.73</v>
      </c>
      <c r="O1328" t="n">
        <v>18959.54</v>
      </c>
      <c r="P1328" t="n">
        <v>112.65</v>
      </c>
      <c r="Q1328" t="n">
        <v>446.32</v>
      </c>
      <c r="R1328" t="n">
        <v>68.81</v>
      </c>
      <c r="S1328" t="n">
        <v>28.73</v>
      </c>
      <c r="T1328" t="n">
        <v>19200.23</v>
      </c>
      <c r="U1328" t="n">
        <v>0.42</v>
      </c>
      <c r="V1328" t="n">
        <v>0.82</v>
      </c>
      <c r="W1328" t="n">
        <v>0.15</v>
      </c>
      <c r="X1328" t="n">
        <v>1.17</v>
      </c>
      <c r="Y1328" t="n">
        <v>1</v>
      </c>
      <c r="Z1328" t="n">
        <v>10</v>
      </c>
    </row>
    <row r="1329">
      <c r="A1329" t="n">
        <v>5</v>
      </c>
      <c r="B1329" t="n">
        <v>75</v>
      </c>
      <c r="C1329" t="inlineStr">
        <is>
          <t xml:space="preserve">CONCLUIDO	</t>
        </is>
      </c>
      <c r="D1329" t="n">
        <v>7.6034</v>
      </c>
      <c r="E1329" t="n">
        <v>13.15</v>
      </c>
      <c r="F1329" t="n">
        <v>9.74</v>
      </c>
      <c r="G1329" t="n">
        <v>15.8</v>
      </c>
      <c r="H1329" t="n">
        <v>0.26</v>
      </c>
      <c r="I1329" t="n">
        <v>37</v>
      </c>
      <c r="J1329" t="n">
        <v>152.18</v>
      </c>
      <c r="K1329" t="n">
        <v>49.1</v>
      </c>
      <c r="L1329" t="n">
        <v>2.25</v>
      </c>
      <c r="M1329" t="n">
        <v>35</v>
      </c>
      <c r="N1329" t="n">
        <v>25.83</v>
      </c>
      <c r="O1329" t="n">
        <v>19002.56</v>
      </c>
      <c r="P1329" t="n">
        <v>110.41</v>
      </c>
      <c r="Q1329" t="n">
        <v>446.31</v>
      </c>
      <c r="R1329" t="n">
        <v>64.05</v>
      </c>
      <c r="S1329" t="n">
        <v>28.73</v>
      </c>
      <c r="T1329" t="n">
        <v>16843.23</v>
      </c>
      <c r="U1329" t="n">
        <v>0.45</v>
      </c>
      <c r="V1329" t="n">
        <v>0.84</v>
      </c>
      <c r="W1329" t="n">
        <v>0.14</v>
      </c>
      <c r="X1329" t="n">
        <v>1.02</v>
      </c>
      <c r="Y1329" t="n">
        <v>1</v>
      </c>
      <c r="Z1329" t="n">
        <v>10</v>
      </c>
    </row>
    <row r="1330">
      <c r="A1330" t="n">
        <v>6</v>
      </c>
      <c r="B1330" t="n">
        <v>75</v>
      </c>
      <c r="C1330" t="inlineStr">
        <is>
          <t xml:space="preserve">CONCLUIDO	</t>
        </is>
      </c>
      <c r="D1330" t="n">
        <v>7.7873</v>
      </c>
      <c r="E1330" t="n">
        <v>12.84</v>
      </c>
      <c r="F1330" t="n">
        <v>9.59</v>
      </c>
      <c r="G1330" t="n">
        <v>17.98</v>
      </c>
      <c r="H1330" t="n">
        <v>0.29</v>
      </c>
      <c r="I1330" t="n">
        <v>32</v>
      </c>
      <c r="J1330" t="n">
        <v>152.53</v>
      </c>
      <c r="K1330" t="n">
        <v>49.1</v>
      </c>
      <c r="L1330" t="n">
        <v>2.5</v>
      </c>
      <c r="M1330" t="n">
        <v>30</v>
      </c>
      <c r="N1330" t="n">
        <v>25.93</v>
      </c>
      <c r="O1330" t="n">
        <v>19045.63</v>
      </c>
      <c r="P1330" t="n">
        <v>107.9</v>
      </c>
      <c r="Q1330" t="n">
        <v>446.3</v>
      </c>
      <c r="R1330" t="n">
        <v>58.76</v>
      </c>
      <c r="S1330" t="n">
        <v>28.73</v>
      </c>
      <c r="T1330" t="n">
        <v>14226.72</v>
      </c>
      <c r="U1330" t="n">
        <v>0.49</v>
      </c>
      <c r="V1330" t="n">
        <v>0.85</v>
      </c>
      <c r="W1330" t="n">
        <v>0.13</v>
      </c>
      <c r="X1330" t="n">
        <v>0.87</v>
      </c>
      <c r="Y1330" t="n">
        <v>1</v>
      </c>
      <c r="Z1330" t="n">
        <v>10</v>
      </c>
    </row>
    <row r="1331">
      <c r="A1331" t="n">
        <v>7</v>
      </c>
      <c r="B1331" t="n">
        <v>75</v>
      </c>
      <c r="C1331" t="inlineStr">
        <is>
          <t xml:space="preserve">CONCLUIDO	</t>
        </is>
      </c>
      <c r="D1331" t="n">
        <v>7.9192</v>
      </c>
      <c r="E1331" t="n">
        <v>12.63</v>
      </c>
      <c r="F1331" t="n">
        <v>9.460000000000001</v>
      </c>
      <c r="G1331" t="n">
        <v>19.58</v>
      </c>
      <c r="H1331" t="n">
        <v>0.32</v>
      </c>
      <c r="I1331" t="n">
        <v>29</v>
      </c>
      <c r="J1331" t="n">
        <v>152.88</v>
      </c>
      <c r="K1331" t="n">
        <v>49.1</v>
      </c>
      <c r="L1331" t="n">
        <v>2.75</v>
      </c>
      <c r="M1331" t="n">
        <v>27</v>
      </c>
      <c r="N1331" t="n">
        <v>26.03</v>
      </c>
      <c r="O1331" t="n">
        <v>19088.72</v>
      </c>
      <c r="P1331" t="n">
        <v>106.02</v>
      </c>
      <c r="Q1331" t="n">
        <v>446.32</v>
      </c>
      <c r="R1331" t="n">
        <v>54.57</v>
      </c>
      <c r="S1331" t="n">
        <v>28.73</v>
      </c>
      <c r="T1331" t="n">
        <v>12144.08</v>
      </c>
      <c r="U1331" t="n">
        <v>0.53</v>
      </c>
      <c r="V1331" t="n">
        <v>0.86</v>
      </c>
      <c r="W1331" t="n">
        <v>0.13</v>
      </c>
      <c r="X1331" t="n">
        <v>0.74</v>
      </c>
      <c r="Y1331" t="n">
        <v>1</v>
      </c>
      <c r="Z1331" t="n">
        <v>10</v>
      </c>
    </row>
    <row r="1332">
      <c r="A1332" t="n">
        <v>8</v>
      </c>
      <c r="B1332" t="n">
        <v>75</v>
      </c>
      <c r="C1332" t="inlineStr">
        <is>
          <t xml:space="preserve">CONCLUIDO	</t>
        </is>
      </c>
      <c r="D1332" t="n">
        <v>8.032999999999999</v>
      </c>
      <c r="E1332" t="n">
        <v>12.45</v>
      </c>
      <c r="F1332" t="n">
        <v>9.380000000000001</v>
      </c>
      <c r="G1332" t="n">
        <v>21.64</v>
      </c>
      <c r="H1332" t="n">
        <v>0.35</v>
      </c>
      <c r="I1332" t="n">
        <v>26</v>
      </c>
      <c r="J1332" t="n">
        <v>153.23</v>
      </c>
      <c r="K1332" t="n">
        <v>49.1</v>
      </c>
      <c r="L1332" t="n">
        <v>3</v>
      </c>
      <c r="M1332" t="n">
        <v>24</v>
      </c>
      <c r="N1332" t="n">
        <v>26.13</v>
      </c>
      <c r="O1332" t="n">
        <v>19131.85</v>
      </c>
      <c r="P1332" t="n">
        <v>104.22</v>
      </c>
      <c r="Q1332" t="n">
        <v>446.33</v>
      </c>
      <c r="R1332" t="n">
        <v>52.46</v>
      </c>
      <c r="S1332" t="n">
        <v>28.73</v>
      </c>
      <c r="T1332" t="n">
        <v>11103.22</v>
      </c>
      <c r="U1332" t="n">
        <v>0.55</v>
      </c>
      <c r="V1332" t="n">
        <v>0.87</v>
      </c>
      <c r="W1332" t="n">
        <v>0.11</v>
      </c>
      <c r="X1332" t="n">
        <v>0.66</v>
      </c>
      <c r="Y1332" t="n">
        <v>1</v>
      </c>
      <c r="Z1332" t="n">
        <v>10</v>
      </c>
    </row>
    <row r="1333">
      <c r="A1333" t="n">
        <v>9</v>
      </c>
      <c r="B1333" t="n">
        <v>75</v>
      </c>
      <c r="C1333" t="inlineStr">
        <is>
          <t xml:space="preserve">CONCLUIDO	</t>
        </is>
      </c>
      <c r="D1333" t="n">
        <v>8.0465</v>
      </c>
      <c r="E1333" t="n">
        <v>12.43</v>
      </c>
      <c r="F1333" t="n">
        <v>9.42</v>
      </c>
      <c r="G1333" t="n">
        <v>23.55</v>
      </c>
      <c r="H1333" t="n">
        <v>0.37</v>
      </c>
      <c r="I1333" t="n">
        <v>24</v>
      </c>
      <c r="J1333" t="n">
        <v>153.58</v>
      </c>
      <c r="K1333" t="n">
        <v>49.1</v>
      </c>
      <c r="L1333" t="n">
        <v>3.25</v>
      </c>
      <c r="M1333" t="n">
        <v>22</v>
      </c>
      <c r="N1333" t="n">
        <v>26.23</v>
      </c>
      <c r="O1333" t="n">
        <v>19175.02</v>
      </c>
      <c r="P1333" t="n">
        <v>104.06</v>
      </c>
      <c r="Q1333" t="n">
        <v>446.31</v>
      </c>
      <c r="R1333" t="n">
        <v>53.37</v>
      </c>
      <c r="S1333" t="n">
        <v>28.73</v>
      </c>
      <c r="T1333" t="n">
        <v>11568.03</v>
      </c>
      <c r="U1333" t="n">
        <v>0.54</v>
      </c>
      <c r="V1333" t="n">
        <v>0.86</v>
      </c>
      <c r="W1333" t="n">
        <v>0.12</v>
      </c>
      <c r="X1333" t="n">
        <v>0.7</v>
      </c>
      <c r="Y1333" t="n">
        <v>1</v>
      </c>
      <c r="Z1333" t="n">
        <v>10</v>
      </c>
    </row>
    <row r="1334">
      <c r="A1334" t="n">
        <v>10</v>
      </c>
      <c r="B1334" t="n">
        <v>75</v>
      </c>
      <c r="C1334" t="inlineStr">
        <is>
          <t xml:space="preserve">CONCLUIDO	</t>
        </is>
      </c>
      <c r="D1334" t="n">
        <v>8.0939</v>
      </c>
      <c r="E1334" t="n">
        <v>12.36</v>
      </c>
      <c r="F1334" t="n">
        <v>9.380000000000001</v>
      </c>
      <c r="G1334" t="n">
        <v>24.46</v>
      </c>
      <c r="H1334" t="n">
        <v>0.4</v>
      </c>
      <c r="I1334" t="n">
        <v>23</v>
      </c>
      <c r="J1334" t="n">
        <v>153.93</v>
      </c>
      <c r="K1334" t="n">
        <v>49.1</v>
      </c>
      <c r="L1334" t="n">
        <v>3.5</v>
      </c>
      <c r="M1334" t="n">
        <v>21</v>
      </c>
      <c r="N1334" t="n">
        <v>26.33</v>
      </c>
      <c r="O1334" t="n">
        <v>19218.22</v>
      </c>
      <c r="P1334" t="n">
        <v>103.19</v>
      </c>
      <c r="Q1334" t="n">
        <v>446.3</v>
      </c>
      <c r="R1334" t="n">
        <v>52.05</v>
      </c>
      <c r="S1334" t="n">
        <v>28.73</v>
      </c>
      <c r="T1334" t="n">
        <v>10912.62</v>
      </c>
      <c r="U1334" t="n">
        <v>0.55</v>
      </c>
      <c r="V1334" t="n">
        <v>0.87</v>
      </c>
      <c r="W1334" t="n">
        <v>0.12</v>
      </c>
      <c r="X1334" t="n">
        <v>0.65</v>
      </c>
      <c r="Y1334" t="n">
        <v>1</v>
      </c>
      <c r="Z1334" t="n">
        <v>10</v>
      </c>
    </row>
    <row r="1335">
      <c r="A1335" t="n">
        <v>11</v>
      </c>
      <c r="B1335" t="n">
        <v>75</v>
      </c>
      <c r="C1335" t="inlineStr">
        <is>
          <t xml:space="preserve">CONCLUIDO	</t>
        </is>
      </c>
      <c r="D1335" t="n">
        <v>8.1813</v>
      </c>
      <c r="E1335" t="n">
        <v>12.22</v>
      </c>
      <c r="F1335" t="n">
        <v>9.300000000000001</v>
      </c>
      <c r="G1335" t="n">
        <v>26.59</v>
      </c>
      <c r="H1335" t="n">
        <v>0.43</v>
      </c>
      <c r="I1335" t="n">
        <v>21</v>
      </c>
      <c r="J1335" t="n">
        <v>154.28</v>
      </c>
      <c r="K1335" t="n">
        <v>49.1</v>
      </c>
      <c r="L1335" t="n">
        <v>3.75</v>
      </c>
      <c r="M1335" t="n">
        <v>19</v>
      </c>
      <c r="N1335" t="n">
        <v>26.43</v>
      </c>
      <c r="O1335" t="n">
        <v>19261.45</v>
      </c>
      <c r="P1335" t="n">
        <v>101.84</v>
      </c>
      <c r="Q1335" t="n">
        <v>446.31</v>
      </c>
      <c r="R1335" t="n">
        <v>49.67</v>
      </c>
      <c r="S1335" t="n">
        <v>28.73</v>
      </c>
      <c r="T1335" t="n">
        <v>9737.1</v>
      </c>
      <c r="U1335" t="n">
        <v>0.58</v>
      </c>
      <c r="V1335" t="n">
        <v>0.88</v>
      </c>
      <c r="W1335" t="n">
        <v>0.11</v>
      </c>
      <c r="X1335" t="n">
        <v>0.58</v>
      </c>
      <c r="Y1335" t="n">
        <v>1</v>
      </c>
      <c r="Z1335" t="n">
        <v>10</v>
      </c>
    </row>
    <row r="1336">
      <c r="A1336" t="n">
        <v>12</v>
      </c>
      <c r="B1336" t="n">
        <v>75</v>
      </c>
      <c r="C1336" t="inlineStr">
        <is>
          <t xml:space="preserve">CONCLUIDO	</t>
        </is>
      </c>
      <c r="D1336" t="n">
        <v>8.2226</v>
      </c>
      <c r="E1336" t="n">
        <v>12.16</v>
      </c>
      <c r="F1336" t="n">
        <v>9.27</v>
      </c>
      <c r="G1336" t="n">
        <v>27.82</v>
      </c>
      <c r="H1336" t="n">
        <v>0.46</v>
      </c>
      <c r="I1336" t="n">
        <v>20</v>
      </c>
      <c r="J1336" t="n">
        <v>154.63</v>
      </c>
      <c r="K1336" t="n">
        <v>49.1</v>
      </c>
      <c r="L1336" t="n">
        <v>4</v>
      </c>
      <c r="M1336" t="n">
        <v>18</v>
      </c>
      <c r="N1336" t="n">
        <v>26.53</v>
      </c>
      <c r="O1336" t="n">
        <v>19304.72</v>
      </c>
      <c r="P1336" t="n">
        <v>101.02</v>
      </c>
      <c r="Q1336" t="n">
        <v>446.29</v>
      </c>
      <c r="R1336" t="n">
        <v>48.71</v>
      </c>
      <c r="S1336" t="n">
        <v>28.73</v>
      </c>
      <c r="T1336" t="n">
        <v>9261.120000000001</v>
      </c>
      <c r="U1336" t="n">
        <v>0.59</v>
      </c>
      <c r="V1336" t="n">
        <v>0.88</v>
      </c>
      <c r="W1336" t="n">
        <v>0.11</v>
      </c>
      <c r="X1336" t="n">
        <v>0.55</v>
      </c>
      <c r="Y1336" t="n">
        <v>1</v>
      </c>
      <c r="Z1336" t="n">
        <v>10</v>
      </c>
    </row>
    <row r="1337">
      <c r="A1337" t="n">
        <v>13</v>
      </c>
      <c r="B1337" t="n">
        <v>75</v>
      </c>
      <c r="C1337" t="inlineStr">
        <is>
          <t xml:space="preserve">CONCLUIDO	</t>
        </is>
      </c>
      <c r="D1337" t="n">
        <v>8.304500000000001</v>
      </c>
      <c r="E1337" t="n">
        <v>12.04</v>
      </c>
      <c r="F1337" t="n">
        <v>9.220000000000001</v>
      </c>
      <c r="G1337" t="n">
        <v>30.72</v>
      </c>
      <c r="H1337" t="n">
        <v>0.49</v>
      </c>
      <c r="I1337" t="n">
        <v>18</v>
      </c>
      <c r="J1337" t="n">
        <v>154.98</v>
      </c>
      <c r="K1337" t="n">
        <v>49.1</v>
      </c>
      <c r="L1337" t="n">
        <v>4.25</v>
      </c>
      <c r="M1337" t="n">
        <v>16</v>
      </c>
      <c r="N1337" t="n">
        <v>26.63</v>
      </c>
      <c r="O1337" t="n">
        <v>19348.03</v>
      </c>
      <c r="P1337" t="n">
        <v>99.48</v>
      </c>
      <c r="Q1337" t="n">
        <v>446.31</v>
      </c>
      <c r="R1337" t="n">
        <v>46.67</v>
      </c>
      <c r="S1337" t="n">
        <v>28.73</v>
      </c>
      <c r="T1337" t="n">
        <v>8248.469999999999</v>
      </c>
      <c r="U1337" t="n">
        <v>0.62</v>
      </c>
      <c r="V1337" t="n">
        <v>0.88</v>
      </c>
      <c r="W1337" t="n">
        <v>0.11</v>
      </c>
      <c r="X1337" t="n">
        <v>0.49</v>
      </c>
      <c r="Y1337" t="n">
        <v>1</v>
      </c>
      <c r="Z1337" t="n">
        <v>10</v>
      </c>
    </row>
    <row r="1338">
      <c r="A1338" t="n">
        <v>14</v>
      </c>
      <c r="B1338" t="n">
        <v>75</v>
      </c>
      <c r="C1338" t="inlineStr">
        <is>
          <t xml:space="preserve">CONCLUIDO	</t>
        </is>
      </c>
      <c r="D1338" t="n">
        <v>8.3544</v>
      </c>
      <c r="E1338" t="n">
        <v>11.97</v>
      </c>
      <c r="F1338" t="n">
        <v>9.17</v>
      </c>
      <c r="G1338" t="n">
        <v>32.38</v>
      </c>
      <c r="H1338" t="n">
        <v>0.51</v>
      </c>
      <c r="I1338" t="n">
        <v>17</v>
      </c>
      <c r="J1338" t="n">
        <v>155.33</v>
      </c>
      <c r="K1338" t="n">
        <v>49.1</v>
      </c>
      <c r="L1338" t="n">
        <v>4.5</v>
      </c>
      <c r="M1338" t="n">
        <v>15</v>
      </c>
      <c r="N1338" t="n">
        <v>26.74</v>
      </c>
      <c r="O1338" t="n">
        <v>19391.36</v>
      </c>
      <c r="P1338" t="n">
        <v>98.52</v>
      </c>
      <c r="Q1338" t="n">
        <v>446.27</v>
      </c>
      <c r="R1338" t="n">
        <v>45.28</v>
      </c>
      <c r="S1338" t="n">
        <v>28.73</v>
      </c>
      <c r="T1338" t="n">
        <v>7557.74</v>
      </c>
      <c r="U1338" t="n">
        <v>0.63</v>
      </c>
      <c r="V1338" t="n">
        <v>0.89</v>
      </c>
      <c r="W1338" t="n">
        <v>0.11</v>
      </c>
      <c r="X1338" t="n">
        <v>0.45</v>
      </c>
      <c r="Y1338" t="n">
        <v>1</v>
      </c>
      <c r="Z1338" t="n">
        <v>10</v>
      </c>
    </row>
    <row r="1339">
      <c r="A1339" t="n">
        <v>15</v>
      </c>
      <c r="B1339" t="n">
        <v>75</v>
      </c>
      <c r="C1339" t="inlineStr">
        <is>
          <t xml:space="preserve">CONCLUIDO	</t>
        </is>
      </c>
      <c r="D1339" t="n">
        <v>8.394500000000001</v>
      </c>
      <c r="E1339" t="n">
        <v>11.91</v>
      </c>
      <c r="F1339" t="n">
        <v>9.15</v>
      </c>
      <c r="G1339" t="n">
        <v>34.3</v>
      </c>
      <c r="H1339" t="n">
        <v>0.54</v>
      </c>
      <c r="I1339" t="n">
        <v>16</v>
      </c>
      <c r="J1339" t="n">
        <v>155.68</v>
      </c>
      <c r="K1339" t="n">
        <v>49.1</v>
      </c>
      <c r="L1339" t="n">
        <v>4.75</v>
      </c>
      <c r="M1339" t="n">
        <v>14</v>
      </c>
      <c r="N1339" t="n">
        <v>26.84</v>
      </c>
      <c r="O1339" t="n">
        <v>19434.74</v>
      </c>
      <c r="P1339" t="n">
        <v>97.39</v>
      </c>
      <c r="Q1339" t="n">
        <v>446.28</v>
      </c>
      <c r="R1339" t="n">
        <v>44.48</v>
      </c>
      <c r="S1339" t="n">
        <v>28.73</v>
      </c>
      <c r="T1339" t="n">
        <v>7164.13</v>
      </c>
      <c r="U1339" t="n">
        <v>0.65</v>
      </c>
      <c r="V1339" t="n">
        <v>0.89</v>
      </c>
      <c r="W1339" t="n">
        <v>0.11</v>
      </c>
      <c r="X1339" t="n">
        <v>0.43</v>
      </c>
      <c r="Y1339" t="n">
        <v>1</v>
      </c>
      <c r="Z1339" t="n">
        <v>10</v>
      </c>
    </row>
    <row r="1340">
      <c r="A1340" t="n">
        <v>16</v>
      </c>
      <c r="B1340" t="n">
        <v>75</v>
      </c>
      <c r="C1340" t="inlineStr">
        <is>
          <t xml:space="preserve">CONCLUIDO	</t>
        </is>
      </c>
      <c r="D1340" t="n">
        <v>8.4452</v>
      </c>
      <c r="E1340" t="n">
        <v>11.84</v>
      </c>
      <c r="F1340" t="n">
        <v>9.109999999999999</v>
      </c>
      <c r="G1340" t="n">
        <v>36.43</v>
      </c>
      <c r="H1340" t="n">
        <v>0.57</v>
      </c>
      <c r="I1340" t="n">
        <v>15</v>
      </c>
      <c r="J1340" t="n">
        <v>156.03</v>
      </c>
      <c r="K1340" t="n">
        <v>49.1</v>
      </c>
      <c r="L1340" t="n">
        <v>5</v>
      </c>
      <c r="M1340" t="n">
        <v>13</v>
      </c>
      <c r="N1340" t="n">
        <v>26.94</v>
      </c>
      <c r="O1340" t="n">
        <v>19478.15</v>
      </c>
      <c r="P1340" t="n">
        <v>96.53</v>
      </c>
      <c r="Q1340" t="n">
        <v>446.27</v>
      </c>
      <c r="R1340" t="n">
        <v>43.1</v>
      </c>
      <c r="S1340" t="n">
        <v>28.73</v>
      </c>
      <c r="T1340" t="n">
        <v>6481.6</v>
      </c>
      <c r="U1340" t="n">
        <v>0.67</v>
      </c>
      <c r="V1340" t="n">
        <v>0.89</v>
      </c>
      <c r="W1340" t="n">
        <v>0.11</v>
      </c>
      <c r="X1340" t="n">
        <v>0.39</v>
      </c>
      <c r="Y1340" t="n">
        <v>1</v>
      </c>
      <c r="Z1340" t="n">
        <v>10</v>
      </c>
    </row>
    <row r="1341">
      <c r="A1341" t="n">
        <v>17</v>
      </c>
      <c r="B1341" t="n">
        <v>75</v>
      </c>
      <c r="C1341" t="inlineStr">
        <is>
          <t xml:space="preserve">CONCLUIDO	</t>
        </is>
      </c>
      <c r="D1341" t="n">
        <v>8.520899999999999</v>
      </c>
      <c r="E1341" t="n">
        <v>11.74</v>
      </c>
      <c r="F1341" t="n">
        <v>9.029999999999999</v>
      </c>
      <c r="G1341" t="n">
        <v>38.71</v>
      </c>
      <c r="H1341" t="n">
        <v>0.59</v>
      </c>
      <c r="I1341" t="n">
        <v>14</v>
      </c>
      <c r="J1341" t="n">
        <v>156.39</v>
      </c>
      <c r="K1341" t="n">
        <v>49.1</v>
      </c>
      <c r="L1341" t="n">
        <v>5.25</v>
      </c>
      <c r="M1341" t="n">
        <v>12</v>
      </c>
      <c r="N1341" t="n">
        <v>27.04</v>
      </c>
      <c r="O1341" t="n">
        <v>19521.59</v>
      </c>
      <c r="P1341" t="n">
        <v>95.15000000000001</v>
      </c>
      <c r="Q1341" t="n">
        <v>446.27</v>
      </c>
      <c r="R1341" t="n">
        <v>40.49</v>
      </c>
      <c r="S1341" t="n">
        <v>28.73</v>
      </c>
      <c r="T1341" t="n">
        <v>5181.91</v>
      </c>
      <c r="U1341" t="n">
        <v>0.71</v>
      </c>
      <c r="V1341" t="n">
        <v>0.9</v>
      </c>
      <c r="W1341" t="n">
        <v>0.1</v>
      </c>
      <c r="X1341" t="n">
        <v>0.31</v>
      </c>
      <c r="Y1341" t="n">
        <v>1</v>
      </c>
      <c r="Z1341" t="n">
        <v>10</v>
      </c>
    </row>
    <row r="1342">
      <c r="A1342" t="n">
        <v>18</v>
      </c>
      <c r="B1342" t="n">
        <v>75</v>
      </c>
      <c r="C1342" t="inlineStr">
        <is>
          <t xml:space="preserve">CONCLUIDO	</t>
        </is>
      </c>
      <c r="D1342" t="n">
        <v>8.465</v>
      </c>
      <c r="E1342" t="n">
        <v>11.81</v>
      </c>
      <c r="F1342" t="n">
        <v>9.109999999999999</v>
      </c>
      <c r="G1342" t="n">
        <v>39.04</v>
      </c>
      <c r="H1342" t="n">
        <v>0.62</v>
      </c>
      <c r="I1342" t="n">
        <v>14</v>
      </c>
      <c r="J1342" t="n">
        <v>156.74</v>
      </c>
      <c r="K1342" t="n">
        <v>49.1</v>
      </c>
      <c r="L1342" t="n">
        <v>5.5</v>
      </c>
      <c r="M1342" t="n">
        <v>12</v>
      </c>
      <c r="N1342" t="n">
        <v>27.14</v>
      </c>
      <c r="O1342" t="n">
        <v>19565.07</v>
      </c>
      <c r="P1342" t="n">
        <v>95.15000000000001</v>
      </c>
      <c r="Q1342" t="n">
        <v>446.27</v>
      </c>
      <c r="R1342" t="n">
        <v>43.59</v>
      </c>
      <c r="S1342" t="n">
        <v>28.73</v>
      </c>
      <c r="T1342" t="n">
        <v>6731.22</v>
      </c>
      <c r="U1342" t="n">
        <v>0.66</v>
      </c>
      <c r="V1342" t="n">
        <v>0.89</v>
      </c>
      <c r="W1342" t="n">
        <v>0.1</v>
      </c>
      <c r="X1342" t="n">
        <v>0.39</v>
      </c>
      <c r="Y1342" t="n">
        <v>1</v>
      </c>
      <c r="Z1342" t="n">
        <v>10</v>
      </c>
    </row>
    <row r="1343">
      <c r="A1343" t="n">
        <v>19</v>
      </c>
      <c r="B1343" t="n">
        <v>75</v>
      </c>
      <c r="C1343" t="inlineStr">
        <is>
          <t xml:space="preserve">CONCLUIDO	</t>
        </is>
      </c>
      <c r="D1343" t="n">
        <v>8.5038</v>
      </c>
      <c r="E1343" t="n">
        <v>11.76</v>
      </c>
      <c r="F1343" t="n">
        <v>9.09</v>
      </c>
      <c r="G1343" t="n">
        <v>41.93</v>
      </c>
      <c r="H1343" t="n">
        <v>0.65</v>
      </c>
      <c r="I1343" t="n">
        <v>13</v>
      </c>
      <c r="J1343" t="n">
        <v>157.09</v>
      </c>
      <c r="K1343" t="n">
        <v>49.1</v>
      </c>
      <c r="L1343" t="n">
        <v>5.75</v>
      </c>
      <c r="M1343" t="n">
        <v>11</v>
      </c>
      <c r="N1343" t="n">
        <v>27.25</v>
      </c>
      <c r="O1343" t="n">
        <v>19608.58</v>
      </c>
      <c r="P1343" t="n">
        <v>94.23999999999999</v>
      </c>
      <c r="Q1343" t="n">
        <v>446.32</v>
      </c>
      <c r="R1343" t="n">
        <v>42.6</v>
      </c>
      <c r="S1343" t="n">
        <v>28.73</v>
      </c>
      <c r="T1343" t="n">
        <v>6237.81</v>
      </c>
      <c r="U1343" t="n">
        <v>0.67</v>
      </c>
      <c r="V1343" t="n">
        <v>0.9</v>
      </c>
      <c r="W1343" t="n">
        <v>0.1</v>
      </c>
      <c r="X1343" t="n">
        <v>0.36</v>
      </c>
      <c r="Y1343" t="n">
        <v>1</v>
      </c>
      <c r="Z1343" t="n">
        <v>10</v>
      </c>
    </row>
    <row r="1344">
      <c r="A1344" t="n">
        <v>20</v>
      </c>
      <c r="B1344" t="n">
        <v>75</v>
      </c>
      <c r="C1344" t="inlineStr">
        <is>
          <t xml:space="preserve">CONCLUIDO	</t>
        </is>
      </c>
      <c r="D1344" t="n">
        <v>8.511200000000001</v>
      </c>
      <c r="E1344" t="n">
        <v>11.75</v>
      </c>
      <c r="F1344" t="n">
        <v>9.08</v>
      </c>
      <c r="G1344" t="n">
        <v>41.89</v>
      </c>
      <c r="H1344" t="n">
        <v>0.67</v>
      </c>
      <c r="I1344" t="n">
        <v>13</v>
      </c>
      <c r="J1344" t="n">
        <v>157.44</v>
      </c>
      <c r="K1344" t="n">
        <v>49.1</v>
      </c>
      <c r="L1344" t="n">
        <v>6</v>
      </c>
      <c r="M1344" t="n">
        <v>11</v>
      </c>
      <c r="N1344" t="n">
        <v>27.35</v>
      </c>
      <c r="O1344" t="n">
        <v>19652.13</v>
      </c>
      <c r="P1344" t="n">
        <v>93.44</v>
      </c>
      <c r="Q1344" t="n">
        <v>446.28</v>
      </c>
      <c r="R1344" t="n">
        <v>42.21</v>
      </c>
      <c r="S1344" t="n">
        <v>28.73</v>
      </c>
      <c r="T1344" t="n">
        <v>6046.62</v>
      </c>
      <c r="U1344" t="n">
        <v>0.68</v>
      </c>
      <c r="V1344" t="n">
        <v>0.9</v>
      </c>
      <c r="W1344" t="n">
        <v>0.1</v>
      </c>
      <c r="X1344" t="n">
        <v>0.35</v>
      </c>
      <c r="Y1344" t="n">
        <v>1</v>
      </c>
      <c r="Z1344" t="n">
        <v>10</v>
      </c>
    </row>
    <row r="1345">
      <c r="A1345" t="n">
        <v>21</v>
      </c>
      <c r="B1345" t="n">
        <v>75</v>
      </c>
      <c r="C1345" t="inlineStr">
        <is>
          <t xml:space="preserve">CONCLUIDO	</t>
        </is>
      </c>
      <c r="D1345" t="n">
        <v>8.56</v>
      </c>
      <c r="E1345" t="n">
        <v>11.68</v>
      </c>
      <c r="F1345" t="n">
        <v>9.039999999999999</v>
      </c>
      <c r="G1345" t="n">
        <v>45.2</v>
      </c>
      <c r="H1345" t="n">
        <v>0.7</v>
      </c>
      <c r="I1345" t="n">
        <v>12</v>
      </c>
      <c r="J1345" t="n">
        <v>157.8</v>
      </c>
      <c r="K1345" t="n">
        <v>49.1</v>
      </c>
      <c r="L1345" t="n">
        <v>6.25</v>
      </c>
      <c r="M1345" t="n">
        <v>10</v>
      </c>
      <c r="N1345" t="n">
        <v>27.45</v>
      </c>
      <c r="O1345" t="n">
        <v>19695.71</v>
      </c>
      <c r="P1345" t="n">
        <v>92.70999999999999</v>
      </c>
      <c r="Q1345" t="n">
        <v>446.3</v>
      </c>
      <c r="R1345" t="n">
        <v>41.02</v>
      </c>
      <c r="S1345" t="n">
        <v>28.73</v>
      </c>
      <c r="T1345" t="n">
        <v>5453.29</v>
      </c>
      <c r="U1345" t="n">
        <v>0.7</v>
      </c>
      <c r="V1345" t="n">
        <v>0.9</v>
      </c>
      <c r="W1345" t="n">
        <v>0.1</v>
      </c>
      <c r="X1345" t="n">
        <v>0.32</v>
      </c>
      <c r="Y1345" t="n">
        <v>1</v>
      </c>
      <c r="Z1345" t="n">
        <v>10</v>
      </c>
    </row>
    <row r="1346">
      <c r="A1346" t="n">
        <v>22</v>
      </c>
      <c r="B1346" t="n">
        <v>75</v>
      </c>
      <c r="C1346" t="inlineStr">
        <is>
          <t xml:space="preserve">CONCLUIDO	</t>
        </is>
      </c>
      <c r="D1346" t="n">
        <v>8.5517</v>
      </c>
      <c r="E1346" t="n">
        <v>11.69</v>
      </c>
      <c r="F1346" t="n">
        <v>9.050000000000001</v>
      </c>
      <c r="G1346" t="n">
        <v>45.25</v>
      </c>
      <c r="H1346" t="n">
        <v>0.73</v>
      </c>
      <c r="I1346" t="n">
        <v>12</v>
      </c>
      <c r="J1346" t="n">
        <v>158.15</v>
      </c>
      <c r="K1346" t="n">
        <v>49.1</v>
      </c>
      <c r="L1346" t="n">
        <v>6.5</v>
      </c>
      <c r="M1346" t="n">
        <v>10</v>
      </c>
      <c r="N1346" t="n">
        <v>27.56</v>
      </c>
      <c r="O1346" t="n">
        <v>19739.33</v>
      </c>
      <c r="P1346" t="n">
        <v>91.84999999999999</v>
      </c>
      <c r="Q1346" t="n">
        <v>446.27</v>
      </c>
      <c r="R1346" t="n">
        <v>41.42</v>
      </c>
      <c r="S1346" t="n">
        <v>28.73</v>
      </c>
      <c r="T1346" t="n">
        <v>5654.21</v>
      </c>
      <c r="U1346" t="n">
        <v>0.6899999999999999</v>
      </c>
      <c r="V1346" t="n">
        <v>0.9</v>
      </c>
      <c r="W1346" t="n">
        <v>0.1</v>
      </c>
      <c r="X1346" t="n">
        <v>0.33</v>
      </c>
      <c r="Y1346" t="n">
        <v>1</v>
      </c>
      <c r="Z1346" t="n">
        <v>10</v>
      </c>
    </row>
    <row r="1347">
      <c r="A1347" t="n">
        <v>23</v>
      </c>
      <c r="B1347" t="n">
        <v>75</v>
      </c>
      <c r="C1347" t="inlineStr">
        <is>
          <t xml:space="preserve">CONCLUIDO	</t>
        </is>
      </c>
      <c r="D1347" t="n">
        <v>8.6114</v>
      </c>
      <c r="E1347" t="n">
        <v>11.61</v>
      </c>
      <c r="F1347" t="n">
        <v>9</v>
      </c>
      <c r="G1347" t="n">
        <v>49.09</v>
      </c>
      <c r="H1347" t="n">
        <v>0.75</v>
      </c>
      <c r="I1347" t="n">
        <v>11</v>
      </c>
      <c r="J1347" t="n">
        <v>158.51</v>
      </c>
      <c r="K1347" t="n">
        <v>49.1</v>
      </c>
      <c r="L1347" t="n">
        <v>6.75</v>
      </c>
      <c r="M1347" t="n">
        <v>9</v>
      </c>
      <c r="N1347" t="n">
        <v>27.66</v>
      </c>
      <c r="O1347" t="n">
        <v>19782.99</v>
      </c>
      <c r="P1347" t="n">
        <v>90.70999999999999</v>
      </c>
      <c r="Q1347" t="n">
        <v>446.3</v>
      </c>
      <c r="R1347" t="n">
        <v>39.67</v>
      </c>
      <c r="S1347" t="n">
        <v>28.73</v>
      </c>
      <c r="T1347" t="n">
        <v>4787</v>
      </c>
      <c r="U1347" t="n">
        <v>0.72</v>
      </c>
      <c r="V1347" t="n">
        <v>0.91</v>
      </c>
      <c r="W1347" t="n">
        <v>0.1</v>
      </c>
      <c r="X1347" t="n">
        <v>0.28</v>
      </c>
      <c r="Y1347" t="n">
        <v>1</v>
      </c>
      <c r="Z1347" t="n">
        <v>10</v>
      </c>
    </row>
    <row r="1348">
      <c r="A1348" t="n">
        <v>24</v>
      </c>
      <c r="B1348" t="n">
        <v>75</v>
      </c>
      <c r="C1348" t="inlineStr">
        <is>
          <t xml:space="preserve">CONCLUIDO	</t>
        </is>
      </c>
      <c r="D1348" t="n">
        <v>8.605</v>
      </c>
      <c r="E1348" t="n">
        <v>11.62</v>
      </c>
      <c r="F1348" t="n">
        <v>9.01</v>
      </c>
      <c r="G1348" t="n">
        <v>49.14</v>
      </c>
      <c r="H1348" t="n">
        <v>0.78</v>
      </c>
      <c r="I1348" t="n">
        <v>11</v>
      </c>
      <c r="J1348" t="n">
        <v>158.86</v>
      </c>
      <c r="K1348" t="n">
        <v>49.1</v>
      </c>
      <c r="L1348" t="n">
        <v>7</v>
      </c>
      <c r="M1348" t="n">
        <v>9</v>
      </c>
      <c r="N1348" t="n">
        <v>27.77</v>
      </c>
      <c r="O1348" t="n">
        <v>19826.68</v>
      </c>
      <c r="P1348" t="n">
        <v>90.04000000000001</v>
      </c>
      <c r="Q1348" t="n">
        <v>446.31</v>
      </c>
      <c r="R1348" t="n">
        <v>40.01</v>
      </c>
      <c r="S1348" t="n">
        <v>28.73</v>
      </c>
      <c r="T1348" t="n">
        <v>4956.98</v>
      </c>
      <c r="U1348" t="n">
        <v>0.72</v>
      </c>
      <c r="V1348" t="n">
        <v>0.9</v>
      </c>
      <c r="W1348" t="n">
        <v>0.1</v>
      </c>
      <c r="X1348" t="n">
        <v>0.29</v>
      </c>
      <c r="Y1348" t="n">
        <v>1</v>
      </c>
      <c r="Z1348" t="n">
        <v>10</v>
      </c>
    </row>
    <row r="1349">
      <c r="A1349" t="n">
        <v>25</v>
      </c>
      <c r="B1349" t="n">
        <v>75</v>
      </c>
      <c r="C1349" t="inlineStr">
        <is>
          <t xml:space="preserve">CONCLUIDO	</t>
        </is>
      </c>
      <c r="D1349" t="n">
        <v>8.6755</v>
      </c>
      <c r="E1349" t="n">
        <v>11.53</v>
      </c>
      <c r="F1349" t="n">
        <v>8.94</v>
      </c>
      <c r="G1349" t="n">
        <v>53.67</v>
      </c>
      <c r="H1349" t="n">
        <v>0.8100000000000001</v>
      </c>
      <c r="I1349" t="n">
        <v>10</v>
      </c>
      <c r="J1349" t="n">
        <v>159.22</v>
      </c>
      <c r="K1349" t="n">
        <v>49.1</v>
      </c>
      <c r="L1349" t="n">
        <v>7.25</v>
      </c>
      <c r="M1349" t="n">
        <v>8</v>
      </c>
      <c r="N1349" t="n">
        <v>27.87</v>
      </c>
      <c r="O1349" t="n">
        <v>19870.53</v>
      </c>
      <c r="P1349" t="n">
        <v>88.92</v>
      </c>
      <c r="Q1349" t="n">
        <v>446.3</v>
      </c>
      <c r="R1349" t="n">
        <v>37.77</v>
      </c>
      <c r="S1349" t="n">
        <v>28.73</v>
      </c>
      <c r="T1349" t="n">
        <v>3838.58</v>
      </c>
      <c r="U1349" t="n">
        <v>0.76</v>
      </c>
      <c r="V1349" t="n">
        <v>0.91</v>
      </c>
      <c r="W1349" t="n">
        <v>0.1</v>
      </c>
      <c r="X1349" t="n">
        <v>0.22</v>
      </c>
      <c r="Y1349" t="n">
        <v>1</v>
      </c>
      <c r="Z1349" t="n">
        <v>10</v>
      </c>
    </row>
    <row r="1350">
      <c r="A1350" t="n">
        <v>26</v>
      </c>
      <c r="B1350" t="n">
        <v>75</v>
      </c>
      <c r="C1350" t="inlineStr">
        <is>
          <t xml:space="preserve">CONCLUIDO	</t>
        </is>
      </c>
      <c r="D1350" t="n">
        <v>8.685</v>
      </c>
      <c r="E1350" t="n">
        <v>11.51</v>
      </c>
      <c r="F1350" t="n">
        <v>8.93</v>
      </c>
      <c r="G1350" t="n">
        <v>53.59</v>
      </c>
      <c r="H1350" t="n">
        <v>0.83</v>
      </c>
      <c r="I1350" t="n">
        <v>10</v>
      </c>
      <c r="J1350" t="n">
        <v>159.57</v>
      </c>
      <c r="K1350" t="n">
        <v>49.1</v>
      </c>
      <c r="L1350" t="n">
        <v>7.5</v>
      </c>
      <c r="M1350" t="n">
        <v>8</v>
      </c>
      <c r="N1350" t="n">
        <v>27.98</v>
      </c>
      <c r="O1350" t="n">
        <v>19914.3</v>
      </c>
      <c r="P1350" t="n">
        <v>87.89</v>
      </c>
      <c r="Q1350" t="n">
        <v>446.3</v>
      </c>
      <c r="R1350" t="n">
        <v>37.56</v>
      </c>
      <c r="S1350" t="n">
        <v>28.73</v>
      </c>
      <c r="T1350" t="n">
        <v>3736.74</v>
      </c>
      <c r="U1350" t="n">
        <v>0.76</v>
      </c>
      <c r="V1350" t="n">
        <v>0.91</v>
      </c>
      <c r="W1350" t="n">
        <v>0.09</v>
      </c>
      <c r="X1350" t="n">
        <v>0.21</v>
      </c>
      <c r="Y1350" t="n">
        <v>1</v>
      </c>
      <c r="Z1350" t="n">
        <v>10</v>
      </c>
    </row>
    <row r="1351">
      <c r="A1351" t="n">
        <v>27</v>
      </c>
      <c r="B1351" t="n">
        <v>75</v>
      </c>
      <c r="C1351" t="inlineStr">
        <is>
          <t xml:space="preserve">CONCLUIDO	</t>
        </is>
      </c>
      <c r="D1351" t="n">
        <v>8.631600000000001</v>
      </c>
      <c r="E1351" t="n">
        <v>11.59</v>
      </c>
      <c r="F1351" t="n">
        <v>9</v>
      </c>
      <c r="G1351" t="n">
        <v>54.02</v>
      </c>
      <c r="H1351" t="n">
        <v>0.86</v>
      </c>
      <c r="I1351" t="n">
        <v>10</v>
      </c>
      <c r="J1351" t="n">
        <v>159.92</v>
      </c>
      <c r="K1351" t="n">
        <v>49.1</v>
      </c>
      <c r="L1351" t="n">
        <v>7.75</v>
      </c>
      <c r="M1351" t="n">
        <v>8</v>
      </c>
      <c r="N1351" t="n">
        <v>28.08</v>
      </c>
      <c r="O1351" t="n">
        <v>19958.1</v>
      </c>
      <c r="P1351" t="n">
        <v>87.3</v>
      </c>
      <c r="Q1351" t="n">
        <v>446.27</v>
      </c>
      <c r="R1351" t="n">
        <v>39.85</v>
      </c>
      <c r="S1351" t="n">
        <v>28.73</v>
      </c>
      <c r="T1351" t="n">
        <v>4879</v>
      </c>
      <c r="U1351" t="n">
        <v>0.72</v>
      </c>
      <c r="V1351" t="n">
        <v>0.9</v>
      </c>
      <c r="W1351" t="n">
        <v>0.1</v>
      </c>
      <c r="X1351" t="n">
        <v>0.28</v>
      </c>
      <c r="Y1351" t="n">
        <v>1</v>
      </c>
      <c r="Z1351" t="n">
        <v>10</v>
      </c>
    </row>
    <row r="1352">
      <c r="A1352" t="n">
        <v>28</v>
      </c>
      <c r="B1352" t="n">
        <v>75</v>
      </c>
      <c r="C1352" t="inlineStr">
        <is>
          <t xml:space="preserve">CONCLUIDO	</t>
        </is>
      </c>
      <c r="D1352" t="n">
        <v>8.698</v>
      </c>
      <c r="E1352" t="n">
        <v>11.5</v>
      </c>
      <c r="F1352" t="n">
        <v>8.949999999999999</v>
      </c>
      <c r="G1352" t="n">
        <v>59.64</v>
      </c>
      <c r="H1352" t="n">
        <v>0.88</v>
      </c>
      <c r="I1352" t="n">
        <v>9</v>
      </c>
      <c r="J1352" t="n">
        <v>160.28</v>
      </c>
      <c r="K1352" t="n">
        <v>49.1</v>
      </c>
      <c r="L1352" t="n">
        <v>8</v>
      </c>
      <c r="M1352" t="n">
        <v>7</v>
      </c>
      <c r="N1352" t="n">
        <v>28.19</v>
      </c>
      <c r="O1352" t="n">
        <v>20001.93</v>
      </c>
      <c r="P1352" t="n">
        <v>86.11</v>
      </c>
      <c r="Q1352" t="n">
        <v>446.27</v>
      </c>
      <c r="R1352" t="n">
        <v>37.95</v>
      </c>
      <c r="S1352" t="n">
        <v>28.73</v>
      </c>
      <c r="T1352" t="n">
        <v>3934.28</v>
      </c>
      <c r="U1352" t="n">
        <v>0.76</v>
      </c>
      <c r="V1352" t="n">
        <v>0.91</v>
      </c>
      <c r="W1352" t="n">
        <v>0.1</v>
      </c>
      <c r="X1352" t="n">
        <v>0.23</v>
      </c>
      <c r="Y1352" t="n">
        <v>1</v>
      </c>
      <c r="Z1352" t="n">
        <v>10</v>
      </c>
    </row>
    <row r="1353">
      <c r="A1353" t="n">
        <v>29</v>
      </c>
      <c r="B1353" t="n">
        <v>75</v>
      </c>
      <c r="C1353" t="inlineStr">
        <is>
          <t xml:space="preserve">CONCLUIDO	</t>
        </is>
      </c>
      <c r="D1353" t="n">
        <v>8.6938</v>
      </c>
      <c r="E1353" t="n">
        <v>11.5</v>
      </c>
      <c r="F1353" t="n">
        <v>8.949999999999999</v>
      </c>
      <c r="G1353" t="n">
        <v>59.67</v>
      </c>
      <c r="H1353" t="n">
        <v>0.91</v>
      </c>
      <c r="I1353" t="n">
        <v>9</v>
      </c>
      <c r="J1353" t="n">
        <v>160.64</v>
      </c>
      <c r="K1353" t="n">
        <v>49.1</v>
      </c>
      <c r="L1353" t="n">
        <v>8.25</v>
      </c>
      <c r="M1353" t="n">
        <v>7</v>
      </c>
      <c r="N1353" t="n">
        <v>28.29</v>
      </c>
      <c r="O1353" t="n">
        <v>20045.81</v>
      </c>
      <c r="P1353" t="n">
        <v>85.92</v>
      </c>
      <c r="Q1353" t="n">
        <v>446.27</v>
      </c>
      <c r="R1353" t="n">
        <v>38.17</v>
      </c>
      <c r="S1353" t="n">
        <v>28.73</v>
      </c>
      <c r="T1353" t="n">
        <v>4047.28</v>
      </c>
      <c r="U1353" t="n">
        <v>0.75</v>
      </c>
      <c r="V1353" t="n">
        <v>0.91</v>
      </c>
      <c r="W1353" t="n">
        <v>0.09</v>
      </c>
      <c r="X1353" t="n">
        <v>0.23</v>
      </c>
      <c r="Y1353" t="n">
        <v>1</v>
      </c>
      <c r="Z1353" t="n">
        <v>10</v>
      </c>
    </row>
    <row r="1354">
      <c r="A1354" t="n">
        <v>30</v>
      </c>
      <c r="B1354" t="n">
        <v>75</v>
      </c>
      <c r="C1354" t="inlineStr">
        <is>
          <t xml:space="preserve">CONCLUIDO	</t>
        </is>
      </c>
      <c r="D1354" t="n">
        <v>8.692500000000001</v>
      </c>
      <c r="E1354" t="n">
        <v>11.5</v>
      </c>
      <c r="F1354" t="n">
        <v>8.949999999999999</v>
      </c>
      <c r="G1354" t="n">
        <v>59.69</v>
      </c>
      <c r="H1354" t="n">
        <v>0.9399999999999999</v>
      </c>
      <c r="I1354" t="n">
        <v>9</v>
      </c>
      <c r="J1354" t="n">
        <v>160.99</v>
      </c>
      <c r="K1354" t="n">
        <v>49.1</v>
      </c>
      <c r="L1354" t="n">
        <v>8.5</v>
      </c>
      <c r="M1354" t="n">
        <v>7</v>
      </c>
      <c r="N1354" t="n">
        <v>28.4</v>
      </c>
      <c r="O1354" t="n">
        <v>20089.72</v>
      </c>
      <c r="P1354" t="n">
        <v>85.20999999999999</v>
      </c>
      <c r="Q1354" t="n">
        <v>446.29</v>
      </c>
      <c r="R1354" t="n">
        <v>38.17</v>
      </c>
      <c r="S1354" t="n">
        <v>28.73</v>
      </c>
      <c r="T1354" t="n">
        <v>4045.65</v>
      </c>
      <c r="U1354" t="n">
        <v>0.75</v>
      </c>
      <c r="V1354" t="n">
        <v>0.91</v>
      </c>
      <c r="W1354" t="n">
        <v>0.1</v>
      </c>
      <c r="X1354" t="n">
        <v>0.23</v>
      </c>
      <c r="Y1354" t="n">
        <v>1</v>
      </c>
      <c r="Z1354" t="n">
        <v>10</v>
      </c>
    </row>
    <row r="1355">
      <c r="A1355" t="n">
        <v>31</v>
      </c>
      <c r="B1355" t="n">
        <v>75</v>
      </c>
      <c r="C1355" t="inlineStr">
        <is>
          <t xml:space="preserve">CONCLUIDO	</t>
        </is>
      </c>
      <c r="D1355" t="n">
        <v>8.739800000000001</v>
      </c>
      <c r="E1355" t="n">
        <v>11.44</v>
      </c>
      <c r="F1355" t="n">
        <v>8.92</v>
      </c>
      <c r="G1355" t="n">
        <v>66.91</v>
      </c>
      <c r="H1355" t="n">
        <v>0.96</v>
      </c>
      <c r="I1355" t="n">
        <v>8</v>
      </c>
      <c r="J1355" t="n">
        <v>161.35</v>
      </c>
      <c r="K1355" t="n">
        <v>49.1</v>
      </c>
      <c r="L1355" t="n">
        <v>8.75</v>
      </c>
      <c r="M1355" t="n">
        <v>6</v>
      </c>
      <c r="N1355" t="n">
        <v>28.5</v>
      </c>
      <c r="O1355" t="n">
        <v>20133.66</v>
      </c>
      <c r="P1355" t="n">
        <v>83.62</v>
      </c>
      <c r="Q1355" t="n">
        <v>446.27</v>
      </c>
      <c r="R1355" t="n">
        <v>37.15</v>
      </c>
      <c r="S1355" t="n">
        <v>28.73</v>
      </c>
      <c r="T1355" t="n">
        <v>3541.28</v>
      </c>
      <c r="U1355" t="n">
        <v>0.77</v>
      </c>
      <c r="V1355" t="n">
        <v>0.91</v>
      </c>
      <c r="W1355" t="n">
        <v>0.09</v>
      </c>
      <c r="X1355" t="n">
        <v>0.2</v>
      </c>
      <c r="Y1355" t="n">
        <v>1</v>
      </c>
      <c r="Z1355" t="n">
        <v>10</v>
      </c>
    </row>
    <row r="1356">
      <c r="A1356" t="n">
        <v>32</v>
      </c>
      <c r="B1356" t="n">
        <v>75</v>
      </c>
      <c r="C1356" t="inlineStr">
        <is>
          <t xml:space="preserve">CONCLUIDO	</t>
        </is>
      </c>
      <c r="D1356" t="n">
        <v>8.7568</v>
      </c>
      <c r="E1356" t="n">
        <v>11.42</v>
      </c>
      <c r="F1356" t="n">
        <v>8.9</v>
      </c>
      <c r="G1356" t="n">
        <v>66.73999999999999</v>
      </c>
      <c r="H1356" t="n">
        <v>0.99</v>
      </c>
      <c r="I1356" t="n">
        <v>8</v>
      </c>
      <c r="J1356" t="n">
        <v>161.71</v>
      </c>
      <c r="K1356" t="n">
        <v>49.1</v>
      </c>
      <c r="L1356" t="n">
        <v>9</v>
      </c>
      <c r="M1356" t="n">
        <v>5</v>
      </c>
      <c r="N1356" t="n">
        <v>28.61</v>
      </c>
      <c r="O1356" t="n">
        <v>20177.64</v>
      </c>
      <c r="P1356" t="n">
        <v>82.73</v>
      </c>
      <c r="Q1356" t="n">
        <v>446.27</v>
      </c>
      <c r="R1356" t="n">
        <v>36.28</v>
      </c>
      <c r="S1356" t="n">
        <v>28.73</v>
      </c>
      <c r="T1356" t="n">
        <v>3104.33</v>
      </c>
      <c r="U1356" t="n">
        <v>0.79</v>
      </c>
      <c r="V1356" t="n">
        <v>0.92</v>
      </c>
      <c r="W1356" t="n">
        <v>0.1</v>
      </c>
      <c r="X1356" t="n">
        <v>0.18</v>
      </c>
      <c r="Y1356" t="n">
        <v>1</v>
      </c>
      <c r="Z1356" t="n">
        <v>10</v>
      </c>
    </row>
    <row r="1357">
      <c r="A1357" t="n">
        <v>33</v>
      </c>
      <c r="B1357" t="n">
        <v>75</v>
      </c>
      <c r="C1357" t="inlineStr">
        <is>
          <t xml:space="preserve">CONCLUIDO	</t>
        </is>
      </c>
      <c r="D1357" t="n">
        <v>8.7623</v>
      </c>
      <c r="E1357" t="n">
        <v>11.41</v>
      </c>
      <c r="F1357" t="n">
        <v>8.890000000000001</v>
      </c>
      <c r="G1357" t="n">
        <v>66.69</v>
      </c>
      <c r="H1357" t="n">
        <v>1.01</v>
      </c>
      <c r="I1357" t="n">
        <v>8</v>
      </c>
      <c r="J1357" t="n">
        <v>162.06</v>
      </c>
      <c r="K1357" t="n">
        <v>49.1</v>
      </c>
      <c r="L1357" t="n">
        <v>9.25</v>
      </c>
      <c r="M1357" t="n">
        <v>6</v>
      </c>
      <c r="N1357" t="n">
        <v>28.72</v>
      </c>
      <c r="O1357" t="n">
        <v>20221.66</v>
      </c>
      <c r="P1357" t="n">
        <v>81.23999999999999</v>
      </c>
      <c r="Q1357" t="n">
        <v>446.3</v>
      </c>
      <c r="R1357" t="n">
        <v>36.21</v>
      </c>
      <c r="S1357" t="n">
        <v>28.73</v>
      </c>
      <c r="T1357" t="n">
        <v>3072.27</v>
      </c>
      <c r="U1357" t="n">
        <v>0.79</v>
      </c>
      <c r="V1357" t="n">
        <v>0.92</v>
      </c>
      <c r="W1357" t="n">
        <v>0.09</v>
      </c>
      <c r="X1357" t="n">
        <v>0.17</v>
      </c>
      <c r="Y1357" t="n">
        <v>1</v>
      </c>
      <c r="Z1357" t="n">
        <v>10</v>
      </c>
    </row>
    <row r="1358">
      <c r="A1358" t="n">
        <v>34</v>
      </c>
      <c r="B1358" t="n">
        <v>75</v>
      </c>
      <c r="C1358" t="inlineStr">
        <is>
          <t xml:space="preserve">CONCLUIDO	</t>
        </is>
      </c>
      <c r="D1358" t="n">
        <v>8.713100000000001</v>
      </c>
      <c r="E1358" t="n">
        <v>11.48</v>
      </c>
      <c r="F1358" t="n">
        <v>8.960000000000001</v>
      </c>
      <c r="G1358" t="n">
        <v>67.17</v>
      </c>
      <c r="H1358" t="n">
        <v>1.04</v>
      </c>
      <c r="I1358" t="n">
        <v>8</v>
      </c>
      <c r="J1358" t="n">
        <v>162.42</v>
      </c>
      <c r="K1358" t="n">
        <v>49.1</v>
      </c>
      <c r="L1358" t="n">
        <v>9.5</v>
      </c>
      <c r="M1358" t="n">
        <v>3</v>
      </c>
      <c r="N1358" t="n">
        <v>28.82</v>
      </c>
      <c r="O1358" t="n">
        <v>20265.72</v>
      </c>
      <c r="P1358" t="n">
        <v>81.37</v>
      </c>
      <c r="Q1358" t="n">
        <v>446.27</v>
      </c>
      <c r="R1358" t="n">
        <v>38.31</v>
      </c>
      <c r="S1358" t="n">
        <v>28.73</v>
      </c>
      <c r="T1358" t="n">
        <v>4117.98</v>
      </c>
      <c r="U1358" t="n">
        <v>0.75</v>
      </c>
      <c r="V1358" t="n">
        <v>0.91</v>
      </c>
      <c r="W1358" t="n">
        <v>0.1</v>
      </c>
      <c r="X1358" t="n">
        <v>0.24</v>
      </c>
      <c r="Y1358" t="n">
        <v>1</v>
      </c>
      <c r="Z1358" t="n">
        <v>10</v>
      </c>
    </row>
    <row r="1359">
      <c r="A1359" t="n">
        <v>35</v>
      </c>
      <c r="B1359" t="n">
        <v>75</v>
      </c>
      <c r="C1359" t="inlineStr">
        <is>
          <t xml:space="preserve">CONCLUIDO	</t>
        </is>
      </c>
      <c r="D1359" t="n">
        <v>8.7936</v>
      </c>
      <c r="E1359" t="n">
        <v>11.37</v>
      </c>
      <c r="F1359" t="n">
        <v>8.880000000000001</v>
      </c>
      <c r="G1359" t="n">
        <v>76.13</v>
      </c>
      <c r="H1359" t="n">
        <v>1.06</v>
      </c>
      <c r="I1359" t="n">
        <v>7</v>
      </c>
      <c r="J1359" t="n">
        <v>162.78</v>
      </c>
      <c r="K1359" t="n">
        <v>49.1</v>
      </c>
      <c r="L1359" t="n">
        <v>9.75</v>
      </c>
      <c r="M1359" t="n">
        <v>2</v>
      </c>
      <c r="N1359" t="n">
        <v>28.93</v>
      </c>
      <c r="O1359" t="n">
        <v>20309.81</v>
      </c>
      <c r="P1359" t="n">
        <v>80.22</v>
      </c>
      <c r="Q1359" t="n">
        <v>446.27</v>
      </c>
      <c r="R1359" t="n">
        <v>35.69</v>
      </c>
      <c r="S1359" t="n">
        <v>28.73</v>
      </c>
      <c r="T1359" t="n">
        <v>2816.39</v>
      </c>
      <c r="U1359" t="n">
        <v>0.8</v>
      </c>
      <c r="V1359" t="n">
        <v>0.92</v>
      </c>
      <c r="W1359" t="n">
        <v>0.1</v>
      </c>
      <c r="X1359" t="n">
        <v>0.16</v>
      </c>
      <c r="Y1359" t="n">
        <v>1</v>
      </c>
      <c r="Z1359" t="n">
        <v>10</v>
      </c>
    </row>
    <row r="1360">
      <c r="A1360" t="n">
        <v>36</v>
      </c>
      <c r="B1360" t="n">
        <v>75</v>
      </c>
      <c r="C1360" t="inlineStr">
        <is>
          <t xml:space="preserve">CONCLUIDO	</t>
        </is>
      </c>
      <c r="D1360" t="n">
        <v>8.7951</v>
      </c>
      <c r="E1360" t="n">
        <v>11.37</v>
      </c>
      <c r="F1360" t="n">
        <v>8.880000000000001</v>
      </c>
      <c r="G1360" t="n">
        <v>76.11</v>
      </c>
      <c r="H1360" t="n">
        <v>1.09</v>
      </c>
      <c r="I1360" t="n">
        <v>7</v>
      </c>
      <c r="J1360" t="n">
        <v>163.13</v>
      </c>
      <c r="K1360" t="n">
        <v>49.1</v>
      </c>
      <c r="L1360" t="n">
        <v>10</v>
      </c>
      <c r="M1360" t="n">
        <v>0</v>
      </c>
      <c r="N1360" t="n">
        <v>29.04</v>
      </c>
      <c r="O1360" t="n">
        <v>20353.94</v>
      </c>
      <c r="P1360" t="n">
        <v>80.37</v>
      </c>
      <c r="Q1360" t="n">
        <v>446.27</v>
      </c>
      <c r="R1360" t="n">
        <v>35.53</v>
      </c>
      <c r="S1360" t="n">
        <v>28.73</v>
      </c>
      <c r="T1360" t="n">
        <v>2736.47</v>
      </c>
      <c r="U1360" t="n">
        <v>0.8100000000000001</v>
      </c>
      <c r="V1360" t="n">
        <v>0.92</v>
      </c>
      <c r="W1360" t="n">
        <v>0.1</v>
      </c>
      <c r="X1360" t="n">
        <v>0.16</v>
      </c>
      <c r="Y1360" t="n">
        <v>1</v>
      </c>
      <c r="Z1360" t="n">
        <v>10</v>
      </c>
    </row>
    <row r="1361">
      <c r="A1361" t="n">
        <v>0</v>
      </c>
      <c r="B1361" t="n">
        <v>95</v>
      </c>
      <c r="C1361" t="inlineStr">
        <is>
          <t xml:space="preserve">CONCLUIDO	</t>
        </is>
      </c>
      <c r="D1361" t="n">
        <v>5.2097</v>
      </c>
      <c r="E1361" t="n">
        <v>19.2</v>
      </c>
      <c r="F1361" t="n">
        <v>12.26</v>
      </c>
      <c r="G1361" t="n">
        <v>6.13</v>
      </c>
      <c r="H1361" t="n">
        <v>0.1</v>
      </c>
      <c r="I1361" t="n">
        <v>120</v>
      </c>
      <c r="J1361" t="n">
        <v>185.69</v>
      </c>
      <c r="K1361" t="n">
        <v>53.44</v>
      </c>
      <c r="L1361" t="n">
        <v>1</v>
      </c>
      <c r="M1361" t="n">
        <v>118</v>
      </c>
      <c r="N1361" t="n">
        <v>36.26</v>
      </c>
      <c r="O1361" t="n">
        <v>23136.14</v>
      </c>
      <c r="P1361" t="n">
        <v>164.3</v>
      </c>
      <c r="Q1361" t="n">
        <v>446.41</v>
      </c>
      <c r="R1361" t="n">
        <v>146.43</v>
      </c>
      <c r="S1361" t="n">
        <v>28.73</v>
      </c>
      <c r="T1361" t="n">
        <v>57622.16</v>
      </c>
      <c r="U1361" t="n">
        <v>0.2</v>
      </c>
      <c r="V1361" t="n">
        <v>0.66</v>
      </c>
      <c r="W1361" t="n">
        <v>0.27</v>
      </c>
      <c r="X1361" t="n">
        <v>3.54</v>
      </c>
      <c r="Y1361" t="n">
        <v>1</v>
      </c>
      <c r="Z1361" t="n">
        <v>10</v>
      </c>
    </row>
    <row r="1362">
      <c r="A1362" t="n">
        <v>1</v>
      </c>
      <c r="B1362" t="n">
        <v>95</v>
      </c>
      <c r="C1362" t="inlineStr">
        <is>
          <t xml:space="preserve">CONCLUIDO	</t>
        </is>
      </c>
      <c r="D1362" t="n">
        <v>5.8756</v>
      </c>
      <c r="E1362" t="n">
        <v>17.02</v>
      </c>
      <c r="F1362" t="n">
        <v>11.28</v>
      </c>
      <c r="G1362" t="n">
        <v>7.69</v>
      </c>
      <c r="H1362" t="n">
        <v>0.12</v>
      </c>
      <c r="I1362" t="n">
        <v>88</v>
      </c>
      <c r="J1362" t="n">
        <v>186.07</v>
      </c>
      <c r="K1362" t="n">
        <v>53.44</v>
      </c>
      <c r="L1362" t="n">
        <v>1.25</v>
      </c>
      <c r="M1362" t="n">
        <v>86</v>
      </c>
      <c r="N1362" t="n">
        <v>36.39</v>
      </c>
      <c r="O1362" t="n">
        <v>23182.76</v>
      </c>
      <c r="P1362" t="n">
        <v>150.5</v>
      </c>
      <c r="Q1362" t="n">
        <v>446.38</v>
      </c>
      <c r="R1362" t="n">
        <v>114.11</v>
      </c>
      <c r="S1362" t="n">
        <v>28.73</v>
      </c>
      <c r="T1362" t="n">
        <v>41619.35</v>
      </c>
      <c r="U1362" t="n">
        <v>0.25</v>
      </c>
      <c r="V1362" t="n">
        <v>0.72</v>
      </c>
      <c r="W1362" t="n">
        <v>0.22</v>
      </c>
      <c r="X1362" t="n">
        <v>2.55</v>
      </c>
      <c r="Y1362" t="n">
        <v>1</v>
      </c>
      <c r="Z1362" t="n">
        <v>10</v>
      </c>
    </row>
    <row r="1363">
      <c r="A1363" t="n">
        <v>2</v>
      </c>
      <c r="B1363" t="n">
        <v>95</v>
      </c>
      <c r="C1363" t="inlineStr">
        <is>
          <t xml:space="preserve">CONCLUIDO	</t>
        </is>
      </c>
      <c r="D1363" t="n">
        <v>6.3216</v>
      </c>
      <c r="E1363" t="n">
        <v>15.82</v>
      </c>
      <c r="F1363" t="n">
        <v>10.74</v>
      </c>
      <c r="G1363" t="n">
        <v>9.210000000000001</v>
      </c>
      <c r="H1363" t="n">
        <v>0.14</v>
      </c>
      <c r="I1363" t="n">
        <v>70</v>
      </c>
      <c r="J1363" t="n">
        <v>186.45</v>
      </c>
      <c r="K1363" t="n">
        <v>53.44</v>
      </c>
      <c r="L1363" t="n">
        <v>1.5</v>
      </c>
      <c r="M1363" t="n">
        <v>68</v>
      </c>
      <c r="N1363" t="n">
        <v>36.51</v>
      </c>
      <c r="O1363" t="n">
        <v>23229.42</v>
      </c>
      <c r="P1363" t="n">
        <v>142.9</v>
      </c>
      <c r="Q1363" t="n">
        <v>446.41</v>
      </c>
      <c r="R1363" t="n">
        <v>96.5</v>
      </c>
      <c r="S1363" t="n">
        <v>28.73</v>
      </c>
      <c r="T1363" t="n">
        <v>32903.51</v>
      </c>
      <c r="U1363" t="n">
        <v>0.3</v>
      </c>
      <c r="V1363" t="n">
        <v>0.76</v>
      </c>
      <c r="W1363" t="n">
        <v>0.2</v>
      </c>
      <c r="X1363" t="n">
        <v>2.02</v>
      </c>
      <c r="Y1363" t="n">
        <v>1</v>
      </c>
      <c r="Z1363" t="n">
        <v>10</v>
      </c>
    </row>
    <row r="1364">
      <c r="A1364" t="n">
        <v>3</v>
      </c>
      <c r="B1364" t="n">
        <v>95</v>
      </c>
      <c r="C1364" t="inlineStr">
        <is>
          <t xml:space="preserve">CONCLUIDO	</t>
        </is>
      </c>
      <c r="D1364" t="n">
        <v>6.6674</v>
      </c>
      <c r="E1364" t="n">
        <v>15</v>
      </c>
      <c r="F1364" t="n">
        <v>10.37</v>
      </c>
      <c r="G1364" t="n">
        <v>10.73</v>
      </c>
      <c r="H1364" t="n">
        <v>0.17</v>
      </c>
      <c r="I1364" t="n">
        <v>58</v>
      </c>
      <c r="J1364" t="n">
        <v>186.83</v>
      </c>
      <c r="K1364" t="n">
        <v>53.44</v>
      </c>
      <c r="L1364" t="n">
        <v>1.75</v>
      </c>
      <c r="M1364" t="n">
        <v>56</v>
      </c>
      <c r="N1364" t="n">
        <v>36.64</v>
      </c>
      <c r="O1364" t="n">
        <v>23276.13</v>
      </c>
      <c r="P1364" t="n">
        <v>137.42</v>
      </c>
      <c r="Q1364" t="n">
        <v>446.35</v>
      </c>
      <c r="R1364" t="n">
        <v>84.43000000000001</v>
      </c>
      <c r="S1364" t="n">
        <v>28.73</v>
      </c>
      <c r="T1364" t="n">
        <v>26929.73</v>
      </c>
      <c r="U1364" t="n">
        <v>0.34</v>
      </c>
      <c r="V1364" t="n">
        <v>0.79</v>
      </c>
      <c r="W1364" t="n">
        <v>0.17</v>
      </c>
      <c r="X1364" t="n">
        <v>1.65</v>
      </c>
      <c r="Y1364" t="n">
        <v>1</v>
      </c>
      <c r="Z1364" t="n">
        <v>10</v>
      </c>
    </row>
    <row r="1365">
      <c r="A1365" t="n">
        <v>4</v>
      </c>
      <c r="B1365" t="n">
        <v>95</v>
      </c>
      <c r="C1365" t="inlineStr">
        <is>
          <t xml:space="preserve">CONCLUIDO	</t>
        </is>
      </c>
      <c r="D1365" t="n">
        <v>6.94</v>
      </c>
      <c r="E1365" t="n">
        <v>14.41</v>
      </c>
      <c r="F1365" t="n">
        <v>10.12</v>
      </c>
      <c r="G1365" t="n">
        <v>12.39</v>
      </c>
      <c r="H1365" t="n">
        <v>0.19</v>
      </c>
      <c r="I1365" t="n">
        <v>49</v>
      </c>
      <c r="J1365" t="n">
        <v>187.21</v>
      </c>
      <c r="K1365" t="n">
        <v>53.44</v>
      </c>
      <c r="L1365" t="n">
        <v>2</v>
      </c>
      <c r="M1365" t="n">
        <v>47</v>
      </c>
      <c r="N1365" t="n">
        <v>36.77</v>
      </c>
      <c r="O1365" t="n">
        <v>23322.88</v>
      </c>
      <c r="P1365" t="n">
        <v>133.48</v>
      </c>
      <c r="Q1365" t="n">
        <v>446.44</v>
      </c>
      <c r="R1365" t="n">
        <v>76.23</v>
      </c>
      <c r="S1365" t="n">
        <v>28.73</v>
      </c>
      <c r="T1365" t="n">
        <v>22872.55</v>
      </c>
      <c r="U1365" t="n">
        <v>0.38</v>
      </c>
      <c r="V1365" t="n">
        <v>0.8100000000000001</v>
      </c>
      <c r="W1365" t="n">
        <v>0.16</v>
      </c>
      <c r="X1365" t="n">
        <v>1.4</v>
      </c>
      <c r="Y1365" t="n">
        <v>1</v>
      </c>
      <c r="Z1365" t="n">
        <v>10</v>
      </c>
    </row>
    <row r="1366">
      <c r="A1366" t="n">
        <v>5</v>
      </c>
      <c r="B1366" t="n">
        <v>95</v>
      </c>
      <c r="C1366" t="inlineStr">
        <is>
          <t xml:space="preserve">CONCLUIDO	</t>
        </is>
      </c>
      <c r="D1366" t="n">
        <v>7.147</v>
      </c>
      <c r="E1366" t="n">
        <v>13.99</v>
      </c>
      <c r="F1366" t="n">
        <v>9.92</v>
      </c>
      <c r="G1366" t="n">
        <v>13.85</v>
      </c>
      <c r="H1366" t="n">
        <v>0.21</v>
      </c>
      <c r="I1366" t="n">
        <v>43</v>
      </c>
      <c r="J1366" t="n">
        <v>187.59</v>
      </c>
      <c r="K1366" t="n">
        <v>53.44</v>
      </c>
      <c r="L1366" t="n">
        <v>2.25</v>
      </c>
      <c r="M1366" t="n">
        <v>41</v>
      </c>
      <c r="N1366" t="n">
        <v>36.9</v>
      </c>
      <c r="O1366" t="n">
        <v>23369.68</v>
      </c>
      <c r="P1366" t="n">
        <v>130.41</v>
      </c>
      <c r="Q1366" t="n">
        <v>446.31</v>
      </c>
      <c r="R1366" t="n">
        <v>69.8</v>
      </c>
      <c r="S1366" t="n">
        <v>28.73</v>
      </c>
      <c r="T1366" t="n">
        <v>19690.61</v>
      </c>
      <c r="U1366" t="n">
        <v>0.41</v>
      </c>
      <c r="V1366" t="n">
        <v>0.82</v>
      </c>
      <c r="W1366" t="n">
        <v>0.15</v>
      </c>
      <c r="X1366" t="n">
        <v>1.2</v>
      </c>
      <c r="Y1366" t="n">
        <v>1</v>
      </c>
      <c r="Z1366" t="n">
        <v>10</v>
      </c>
    </row>
    <row r="1367">
      <c r="A1367" t="n">
        <v>6</v>
      </c>
      <c r="B1367" t="n">
        <v>95</v>
      </c>
      <c r="C1367" t="inlineStr">
        <is>
          <t xml:space="preserve">CONCLUIDO	</t>
        </is>
      </c>
      <c r="D1367" t="n">
        <v>7.3242</v>
      </c>
      <c r="E1367" t="n">
        <v>13.65</v>
      </c>
      <c r="F1367" t="n">
        <v>9.77</v>
      </c>
      <c r="G1367" t="n">
        <v>15.43</v>
      </c>
      <c r="H1367" t="n">
        <v>0.24</v>
      </c>
      <c r="I1367" t="n">
        <v>38</v>
      </c>
      <c r="J1367" t="n">
        <v>187.97</v>
      </c>
      <c r="K1367" t="n">
        <v>53.44</v>
      </c>
      <c r="L1367" t="n">
        <v>2.5</v>
      </c>
      <c r="M1367" t="n">
        <v>36</v>
      </c>
      <c r="N1367" t="n">
        <v>37.03</v>
      </c>
      <c r="O1367" t="n">
        <v>23416.52</v>
      </c>
      <c r="P1367" t="n">
        <v>128.03</v>
      </c>
      <c r="Q1367" t="n">
        <v>446.34</v>
      </c>
      <c r="R1367" t="n">
        <v>64.70999999999999</v>
      </c>
      <c r="S1367" t="n">
        <v>28.73</v>
      </c>
      <c r="T1367" t="n">
        <v>17171.63</v>
      </c>
      <c r="U1367" t="n">
        <v>0.44</v>
      </c>
      <c r="V1367" t="n">
        <v>0.83</v>
      </c>
      <c r="W1367" t="n">
        <v>0.14</v>
      </c>
      <c r="X1367" t="n">
        <v>1.05</v>
      </c>
      <c r="Y1367" t="n">
        <v>1</v>
      </c>
      <c r="Z1367" t="n">
        <v>10</v>
      </c>
    </row>
    <row r="1368">
      <c r="A1368" t="n">
        <v>7</v>
      </c>
      <c r="B1368" t="n">
        <v>95</v>
      </c>
      <c r="C1368" t="inlineStr">
        <is>
          <t xml:space="preserve">CONCLUIDO	</t>
        </is>
      </c>
      <c r="D1368" t="n">
        <v>7.4693</v>
      </c>
      <c r="E1368" t="n">
        <v>13.39</v>
      </c>
      <c r="F1368" t="n">
        <v>9.65</v>
      </c>
      <c r="G1368" t="n">
        <v>17.04</v>
      </c>
      <c r="H1368" t="n">
        <v>0.26</v>
      </c>
      <c r="I1368" t="n">
        <v>34</v>
      </c>
      <c r="J1368" t="n">
        <v>188.35</v>
      </c>
      <c r="K1368" t="n">
        <v>53.44</v>
      </c>
      <c r="L1368" t="n">
        <v>2.75</v>
      </c>
      <c r="M1368" t="n">
        <v>32</v>
      </c>
      <c r="N1368" t="n">
        <v>37.16</v>
      </c>
      <c r="O1368" t="n">
        <v>23463.4</v>
      </c>
      <c r="P1368" t="n">
        <v>125.95</v>
      </c>
      <c r="Q1368" t="n">
        <v>446.33</v>
      </c>
      <c r="R1368" t="n">
        <v>61.03</v>
      </c>
      <c r="S1368" t="n">
        <v>28.73</v>
      </c>
      <c r="T1368" t="n">
        <v>15349.29</v>
      </c>
      <c r="U1368" t="n">
        <v>0.47</v>
      </c>
      <c r="V1368" t="n">
        <v>0.84</v>
      </c>
      <c r="W1368" t="n">
        <v>0.14</v>
      </c>
      <c r="X1368" t="n">
        <v>0.93</v>
      </c>
      <c r="Y1368" t="n">
        <v>1</v>
      </c>
      <c r="Z1368" t="n">
        <v>10</v>
      </c>
    </row>
    <row r="1369">
      <c r="A1369" t="n">
        <v>8</v>
      </c>
      <c r="B1369" t="n">
        <v>95</v>
      </c>
      <c r="C1369" t="inlineStr">
        <is>
          <t xml:space="preserve">CONCLUIDO	</t>
        </is>
      </c>
      <c r="D1369" t="n">
        <v>7.5871</v>
      </c>
      <c r="E1369" t="n">
        <v>13.18</v>
      </c>
      <c r="F1369" t="n">
        <v>9.56</v>
      </c>
      <c r="G1369" t="n">
        <v>18.5</v>
      </c>
      <c r="H1369" t="n">
        <v>0.28</v>
      </c>
      <c r="I1369" t="n">
        <v>31</v>
      </c>
      <c r="J1369" t="n">
        <v>188.73</v>
      </c>
      <c r="K1369" t="n">
        <v>53.44</v>
      </c>
      <c r="L1369" t="n">
        <v>3</v>
      </c>
      <c r="M1369" t="n">
        <v>29</v>
      </c>
      <c r="N1369" t="n">
        <v>37.29</v>
      </c>
      <c r="O1369" t="n">
        <v>23510.33</v>
      </c>
      <c r="P1369" t="n">
        <v>124.3</v>
      </c>
      <c r="Q1369" t="n">
        <v>446.31</v>
      </c>
      <c r="R1369" t="n">
        <v>57.82</v>
      </c>
      <c r="S1369" t="n">
        <v>28.73</v>
      </c>
      <c r="T1369" t="n">
        <v>13758.11</v>
      </c>
      <c r="U1369" t="n">
        <v>0.5</v>
      </c>
      <c r="V1369" t="n">
        <v>0.85</v>
      </c>
      <c r="W1369" t="n">
        <v>0.13</v>
      </c>
      <c r="X1369" t="n">
        <v>0.84</v>
      </c>
      <c r="Y1369" t="n">
        <v>1</v>
      </c>
      <c r="Z1369" t="n">
        <v>10</v>
      </c>
    </row>
    <row r="1370">
      <c r="A1370" t="n">
        <v>9</v>
      </c>
      <c r="B1370" t="n">
        <v>95</v>
      </c>
      <c r="C1370" t="inlineStr">
        <is>
          <t xml:space="preserve">CONCLUIDO	</t>
        </is>
      </c>
      <c r="D1370" t="n">
        <v>7.7506</v>
      </c>
      <c r="E1370" t="n">
        <v>12.9</v>
      </c>
      <c r="F1370" t="n">
        <v>9.390000000000001</v>
      </c>
      <c r="G1370" t="n">
        <v>20.12</v>
      </c>
      <c r="H1370" t="n">
        <v>0.3</v>
      </c>
      <c r="I1370" t="n">
        <v>28</v>
      </c>
      <c r="J1370" t="n">
        <v>189.11</v>
      </c>
      <c r="K1370" t="n">
        <v>53.44</v>
      </c>
      <c r="L1370" t="n">
        <v>3.25</v>
      </c>
      <c r="M1370" t="n">
        <v>26</v>
      </c>
      <c r="N1370" t="n">
        <v>37.42</v>
      </c>
      <c r="O1370" t="n">
        <v>23557.3</v>
      </c>
      <c r="P1370" t="n">
        <v>121.6</v>
      </c>
      <c r="Q1370" t="n">
        <v>446.28</v>
      </c>
      <c r="R1370" t="n">
        <v>52.01</v>
      </c>
      <c r="S1370" t="n">
        <v>28.73</v>
      </c>
      <c r="T1370" t="n">
        <v>10868.02</v>
      </c>
      <c r="U1370" t="n">
        <v>0.55</v>
      </c>
      <c r="V1370" t="n">
        <v>0.87</v>
      </c>
      <c r="W1370" t="n">
        <v>0.13</v>
      </c>
      <c r="X1370" t="n">
        <v>0.67</v>
      </c>
      <c r="Y1370" t="n">
        <v>1</v>
      </c>
      <c r="Z1370" t="n">
        <v>10</v>
      </c>
    </row>
    <row r="1371">
      <c r="A1371" t="n">
        <v>10</v>
      </c>
      <c r="B1371" t="n">
        <v>95</v>
      </c>
      <c r="C1371" t="inlineStr">
        <is>
          <t xml:space="preserve">CONCLUIDO	</t>
        </is>
      </c>
      <c r="D1371" t="n">
        <v>7.785</v>
      </c>
      <c r="E1371" t="n">
        <v>12.85</v>
      </c>
      <c r="F1371" t="n">
        <v>9.41</v>
      </c>
      <c r="G1371" t="n">
        <v>21.71</v>
      </c>
      <c r="H1371" t="n">
        <v>0.33</v>
      </c>
      <c r="I1371" t="n">
        <v>26</v>
      </c>
      <c r="J1371" t="n">
        <v>189.49</v>
      </c>
      <c r="K1371" t="n">
        <v>53.44</v>
      </c>
      <c r="L1371" t="n">
        <v>3.5</v>
      </c>
      <c r="M1371" t="n">
        <v>24</v>
      </c>
      <c r="N1371" t="n">
        <v>37.55</v>
      </c>
      <c r="O1371" t="n">
        <v>23604.32</v>
      </c>
      <c r="P1371" t="n">
        <v>121.36</v>
      </c>
      <c r="Q1371" t="n">
        <v>446.32</v>
      </c>
      <c r="R1371" t="n">
        <v>53.45</v>
      </c>
      <c r="S1371" t="n">
        <v>28.73</v>
      </c>
      <c r="T1371" t="n">
        <v>11599.1</v>
      </c>
      <c r="U1371" t="n">
        <v>0.54</v>
      </c>
      <c r="V1371" t="n">
        <v>0.87</v>
      </c>
      <c r="W1371" t="n">
        <v>0.11</v>
      </c>
      <c r="X1371" t="n">
        <v>0.6899999999999999</v>
      </c>
      <c r="Y1371" t="n">
        <v>1</v>
      </c>
      <c r="Z1371" t="n">
        <v>10</v>
      </c>
    </row>
    <row r="1372">
      <c r="A1372" t="n">
        <v>11</v>
      </c>
      <c r="B1372" t="n">
        <v>95</v>
      </c>
      <c r="C1372" t="inlineStr">
        <is>
          <t xml:space="preserve">CONCLUIDO	</t>
        </is>
      </c>
      <c r="D1372" t="n">
        <v>7.7667</v>
      </c>
      <c r="E1372" t="n">
        <v>12.88</v>
      </c>
      <c r="F1372" t="n">
        <v>9.48</v>
      </c>
      <c r="G1372" t="n">
        <v>22.74</v>
      </c>
      <c r="H1372" t="n">
        <v>0.35</v>
      </c>
      <c r="I1372" t="n">
        <v>25</v>
      </c>
      <c r="J1372" t="n">
        <v>189.87</v>
      </c>
      <c r="K1372" t="n">
        <v>53.44</v>
      </c>
      <c r="L1372" t="n">
        <v>3.75</v>
      </c>
      <c r="M1372" t="n">
        <v>23</v>
      </c>
      <c r="N1372" t="n">
        <v>37.69</v>
      </c>
      <c r="O1372" t="n">
        <v>23651.38</v>
      </c>
      <c r="P1372" t="n">
        <v>121.74</v>
      </c>
      <c r="Q1372" t="n">
        <v>446.3</v>
      </c>
      <c r="R1372" t="n">
        <v>55.43</v>
      </c>
      <c r="S1372" t="n">
        <v>28.73</v>
      </c>
      <c r="T1372" t="n">
        <v>12592.9</v>
      </c>
      <c r="U1372" t="n">
        <v>0.52</v>
      </c>
      <c r="V1372" t="n">
        <v>0.86</v>
      </c>
      <c r="W1372" t="n">
        <v>0.12</v>
      </c>
      <c r="X1372" t="n">
        <v>0.76</v>
      </c>
      <c r="Y1372" t="n">
        <v>1</v>
      </c>
      <c r="Z1372" t="n">
        <v>10</v>
      </c>
    </row>
    <row r="1373">
      <c r="A1373" t="n">
        <v>12</v>
      </c>
      <c r="B1373" t="n">
        <v>95</v>
      </c>
      <c r="C1373" t="inlineStr">
        <is>
          <t xml:space="preserve">CONCLUIDO	</t>
        </is>
      </c>
      <c r="D1373" t="n">
        <v>7.8763</v>
      </c>
      <c r="E1373" t="n">
        <v>12.7</v>
      </c>
      <c r="F1373" t="n">
        <v>9.369999999999999</v>
      </c>
      <c r="G1373" t="n">
        <v>24.45</v>
      </c>
      <c r="H1373" t="n">
        <v>0.37</v>
      </c>
      <c r="I1373" t="n">
        <v>23</v>
      </c>
      <c r="J1373" t="n">
        <v>190.25</v>
      </c>
      <c r="K1373" t="n">
        <v>53.44</v>
      </c>
      <c r="L1373" t="n">
        <v>4</v>
      </c>
      <c r="M1373" t="n">
        <v>21</v>
      </c>
      <c r="N1373" t="n">
        <v>37.82</v>
      </c>
      <c r="O1373" t="n">
        <v>23698.48</v>
      </c>
      <c r="P1373" t="n">
        <v>120.17</v>
      </c>
      <c r="Q1373" t="n">
        <v>446.29</v>
      </c>
      <c r="R1373" t="n">
        <v>52</v>
      </c>
      <c r="S1373" t="n">
        <v>28.73</v>
      </c>
      <c r="T1373" t="n">
        <v>10892.36</v>
      </c>
      <c r="U1373" t="n">
        <v>0.55</v>
      </c>
      <c r="V1373" t="n">
        <v>0.87</v>
      </c>
      <c r="W1373" t="n">
        <v>0.11</v>
      </c>
      <c r="X1373" t="n">
        <v>0.65</v>
      </c>
      <c r="Y1373" t="n">
        <v>1</v>
      </c>
      <c r="Z1373" t="n">
        <v>10</v>
      </c>
    </row>
    <row r="1374">
      <c r="A1374" t="n">
        <v>13</v>
      </c>
      <c r="B1374" t="n">
        <v>95</v>
      </c>
      <c r="C1374" t="inlineStr">
        <is>
          <t xml:space="preserve">CONCLUIDO	</t>
        </is>
      </c>
      <c r="D1374" t="n">
        <v>7.9664</v>
      </c>
      <c r="E1374" t="n">
        <v>12.55</v>
      </c>
      <c r="F1374" t="n">
        <v>9.300000000000001</v>
      </c>
      <c r="G1374" t="n">
        <v>26.58</v>
      </c>
      <c r="H1374" t="n">
        <v>0.4</v>
      </c>
      <c r="I1374" t="n">
        <v>21</v>
      </c>
      <c r="J1374" t="n">
        <v>190.63</v>
      </c>
      <c r="K1374" t="n">
        <v>53.44</v>
      </c>
      <c r="L1374" t="n">
        <v>4.25</v>
      </c>
      <c r="M1374" t="n">
        <v>19</v>
      </c>
      <c r="N1374" t="n">
        <v>37.95</v>
      </c>
      <c r="O1374" t="n">
        <v>23745.63</v>
      </c>
      <c r="P1374" t="n">
        <v>118.55</v>
      </c>
      <c r="Q1374" t="n">
        <v>446.36</v>
      </c>
      <c r="R1374" t="n">
        <v>49.54</v>
      </c>
      <c r="S1374" t="n">
        <v>28.73</v>
      </c>
      <c r="T1374" t="n">
        <v>9670.73</v>
      </c>
      <c r="U1374" t="n">
        <v>0.58</v>
      </c>
      <c r="V1374" t="n">
        <v>0.88</v>
      </c>
      <c r="W1374" t="n">
        <v>0.12</v>
      </c>
      <c r="X1374" t="n">
        <v>0.58</v>
      </c>
      <c r="Y1374" t="n">
        <v>1</v>
      </c>
      <c r="Z1374" t="n">
        <v>10</v>
      </c>
    </row>
    <row r="1375">
      <c r="A1375" t="n">
        <v>14</v>
      </c>
      <c r="B1375" t="n">
        <v>95</v>
      </c>
      <c r="C1375" t="inlineStr">
        <is>
          <t xml:space="preserve">CONCLUIDO	</t>
        </is>
      </c>
      <c r="D1375" t="n">
        <v>8.0098</v>
      </c>
      <c r="E1375" t="n">
        <v>12.48</v>
      </c>
      <c r="F1375" t="n">
        <v>9.27</v>
      </c>
      <c r="G1375" t="n">
        <v>27.82</v>
      </c>
      <c r="H1375" t="n">
        <v>0.42</v>
      </c>
      <c r="I1375" t="n">
        <v>20</v>
      </c>
      <c r="J1375" t="n">
        <v>191.02</v>
      </c>
      <c r="K1375" t="n">
        <v>53.44</v>
      </c>
      <c r="L1375" t="n">
        <v>4.5</v>
      </c>
      <c r="M1375" t="n">
        <v>18</v>
      </c>
      <c r="N1375" t="n">
        <v>38.08</v>
      </c>
      <c r="O1375" t="n">
        <v>23792.83</v>
      </c>
      <c r="P1375" t="n">
        <v>117.87</v>
      </c>
      <c r="Q1375" t="n">
        <v>446.33</v>
      </c>
      <c r="R1375" t="n">
        <v>48.67</v>
      </c>
      <c r="S1375" t="n">
        <v>28.73</v>
      </c>
      <c r="T1375" t="n">
        <v>9238.860000000001</v>
      </c>
      <c r="U1375" t="n">
        <v>0.59</v>
      </c>
      <c r="V1375" t="n">
        <v>0.88</v>
      </c>
      <c r="W1375" t="n">
        <v>0.11</v>
      </c>
      <c r="X1375" t="n">
        <v>0.55</v>
      </c>
      <c r="Y1375" t="n">
        <v>1</v>
      </c>
      <c r="Z1375" t="n">
        <v>10</v>
      </c>
    </row>
    <row r="1376">
      <c r="A1376" t="n">
        <v>15</v>
      </c>
      <c r="B1376" t="n">
        <v>95</v>
      </c>
      <c r="C1376" t="inlineStr">
        <is>
          <t xml:space="preserve">CONCLUIDO	</t>
        </is>
      </c>
      <c r="D1376" t="n">
        <v>8.058400000000001</v>
      </c>
      <c r="E1376" t="n">
        <v>12.41</v>
      </c>
      <c r="F1376" t="n">
        <v>9.23</v>
      </c>
      <c r="G1376" t="n">
        <v>29.16</v>
      </c>
      <c r="H1376" t="n">
        <v>0.44</v>
      </c>
      <c r="I1376" t="n">
        <v>19</v>
      </c>
      <c r="J1376" t="n">
        <v>191.4</v>
      </c>
      <c r="K1376" t="n">
        <v>53.44</v>
      </c>
      <c r="L1376" t="n">
        <v>4.75</v>
      </c>
      <c r="M1376" t="n">
        <v>17</v>
      </c>
      <c r="N1376" t="n">
        <v>38.22</v>
      </c>
      <c r="O1376" t="n">
        <v>23840.07</v>
      </c>
      <c r="P1376" t="n">
        <v>117.03</v>
      </c>
      <c r="Q1376" t="n">
        <v>446.28</v>
      </c>
      <c r="R1376" t="n">
        <v>47.38</v>
      </c>
      <c r="S1376" t="n">
        <v>28.73</v>
      </c>
      <c r="T1376" t="n">
        <v>8602.469999999999</v>
      </c>
      <c r="U1376" t="n">
        <v>0.61</v>
      </c>
      <c r="V1376" t="n">
        <v>0.88</v>
      </c>
      <c r="W1376" t="n">
        <v>0.11</v>
      </c>
      <c r="X1376" t="n">
        <v>0.51</v>
      </c>
      <c r="Y1376" t="n">
        <v>1</v>
      </c>
      <c r="Z1376" t="n">
        <v>10</v>
      </c>
    </row>
    <row r="1377">
      <c r="A1377" t="n">
        <v>16</v>
      </c>
      <c r="B1377" t="n">
        <v>95</v>
      </c>
      <c r="C1377" t="inlineStr">
        <is>
          <t xml:space="preserve">CONCLUIDO	</t>
        </is>
      </c>
      <c r="D1377" t="n">
        <v>8.108700000000001</v>
      </c>
      <c r="E1377" t="n">
        <v>12.33</v>
      </c>
      <c r="F1377" t="n">
        <v>9.19</v>
      </c>
      <c r="G1377" t="n">
        <v>30.65</v>
      </c>
      <c r="H1377" t="n">
        <v>0.46</v>
      </c>
      <c r="I1377" t="n">
        <v>18</v>
      </c>
      <c r="J1377" t="n">
        <v>191.78</v>
      </c>
      <c r="K1377" t="n">
        <v>53.44</v>
      </c>
      <c r="L1377" t="n">
        <v>5</v>
      </c>
      <c r="M1377" t="n">
        <v>16</v>
      </c>
      <c r="N1377" t="n">
        <v>38.35</v>
      </c>
      <c r="O1377" t="n">
        <v>23887.36</v>
      </c>
      <c r="P1377" t="n">
        <v>115.91</v>
      </c>
      <c r="Q1377" t="n">
        <v>446.27</v>
      </c>
      <c r="R1377" t="n">
        <v>46.03</v>
      </c>
      <c r="S1377" t="n">
        <v>28.73</v>
      </c>
      <c r="T1377" t="n">
        <v>7927.66</v>
      </c>
      <c r="U1377" t="n">
        <v>0.62</v>
      </c>
      <c r="V1377" t="n">
        <v>0.89</v>
      </c>
      <c r="W1377" t="n">
        <v>0.11</v>
      </c>
      <c r="X1377" t="n">
        <v>0.47</v>
      </c>
      <c r="Y1377" t="n">
        <v>1</v>
      </c>
      <c r="Z1377" t="n">
        <v>10</v>
      </c>
    </row>
    <row r="1378">
      <c r="A1378" t="n">
        <v>17</v>
      </c>
      <c r="B1378" t="n">
        <v>95</v>
      </c>
      <c r="C1378" t="inlineStr">
        <is>
          <t xml:space="preserve">CONCLUIDO	</t>
        </is>
      </c>
      <c r="D1378" t="n">
        <v>8.145200000000001</v>
      </c>
      <c r="E1378" t="n">
        <v>12.28</v>
      </c>
      <c r="F1378" t="n">
        <v>9.18</v>
      </c>
      <c r="G1378" t="n">
        <v>32.39</v>
      </c>
      <c r="H1378" t="n">
        <v>0.48</v>
      </c>
      <c r="I1378" t="n">
        <v>17</v>
      </c>
      <c r="J1378" t="n">
        <v>192.17</v>
      </c>
      <c r="K1378" t="n">
        <v>53.44</v>
      </c>
      <c r="L1378" t="n">
        <v>5.25</v>
      </c>
      <c r="M1378" t="n">
        <v>15</v>
      </c>
      <c r="N1378" t="n">
        <v>38.48</v>
      </c>
      <c r="O1378" t="n">
        <v>23934.69</v>
      </c>
      <c r="P1378" t="n">
        <v>115.24</v>
      </c>
      <c r="Q1378" t="n">
        <v>446.29</v>
      </c>
      <c r="R1378" t="n">
        <v>45.35</v>
      </c>
      <c r="S1378" t="n">
        <v>28.73</v>
      </c>
      <c r="T1378" t="n">
        <v>7594.95</v>
      </c>
      <c r="U1378" t="n">
        <v>0.63</v>
      </c>
      <c r="V1378" t="n">
        <v>0.89</v>
      </c>
      <c r="W1378" t="n">
        <v>0.11</v>
      </c>
      <c r="X1378" t="n">
        <v>0.46</v>
      </c>
      <c r="Y1378" t="n">
        <v>1</v>
      </c>
      <c r="Z1378" t="n">
        <v>10</v>
      </c>
    </row>
    <row r="1379">
      <c r="A1379" t="n">
        <v>18</v>
      </c>
      <c r="B1379" t="n">
        <v>95</v>
      </c>
      <c r="C1379" t="inlineStr">
        <is>
          <t xml:space="preserve">CONCLUIDO	</t>
        </is>
      </c>
      <c r="D1379" t="n">
        <v>8.193199999999999</v>
      </c>
      <c r="E1379" t="n">
        <v>12.21</v>
      </c>
      <c r="F1379" t="n">
        <v>9.140000000000001</v>
      </c>
      <c r="G1379" t="n">
        <v>34.28</v>
      </c>
      <c r="H1379" t="n">
        <v>0.51</v>
      </c>
      <c r="I1379" t="n">
        <v>16</v>
      </c>
      <c r="J1379" t="n">
        <v>192.55</v>
      </c>
      <c r="K1379" t="n">
        <v>53.44</v>
      </c>
      <c r="L1379" t="n">
        <v>5.5</v>
      </c>
      <c r="M1379" t="n">
        <v>14</v>
      </c>
      <c r="N1379" t="n">
        <v>38.62</v>
      </c>
      <c r="O1379" t="n">
        <v>23982.06</v>
      </c>
      <c r="P1379" t="n">
        <v>114.22</v>
      </c>
      <c r="Q1379" t="n">
        <v>446.27</v>
      </c>
      <c r="R1379" t="n">
        <v>44.25</v>
      </c>
      <c r="S1379" t="n">
        <v>28.73</v>
      </c>
      <c r="T1379" t="n">
        <v>7050.7</v>
      </c>
      <c r="U1379" t="n">
        <v>0.65</v>
      </c>
      <c r="V1379" t="n">
        <v>0.89</v>
      </c>
      <c r="W1379" t="n">
        <v>0.11</v>
      </c>
      <c r="X1379" t="n">
        <v>0.42</v>
      </c>
      <c r="Y1379" t="n">
        <v>1</v>
      </c>
      <c r="Z1379" t="n">
        <v>10</v>
      </c>
    </row>
    <row r="1380">
      <c r="A1380" t="n">
        <v>19</v>
      </c>
      <c r="B1380" t="n">
        <v>95</v>
      </c>
      <c r="C1380" t="inlineStr">
        <is>
          <t xml:space="preserve">CONCLUIDO	</t>
        </is>
      </c>
      <c r="D1380" t="n">
        <v>8.1906</v>
      </c>
      <c r="E1380" t="n">
        <v>12.21</v>
      </c>
      <c r="F1380" t="n">
        <v>9.140000000000001</v>
      </c>
      <c r="G1380" t="n">
        <v>34.29</v>
      </c>
      <c r="H1380" t="n">
        <v>0.53</v>
      </c>
      <c r="I1380" t="n">
        <v>16</v>
      </c>
      <c r="J1380" t="n">
        <v>192.94</v>
      </c>
      <c r="K1380" t="n">
        <v>53.44</v>
      </c>
      <c r="L1380" t="n">
        <v>5.75</v>
      </c>
      <c r="M1380" t="n">
        <v>14</v>
      </c>
      <c r="N1380" t="n">
        <v>38.75</v>
      </c>
      <c r="O1380" t="n">
        <v>24029.48</v>
      </c>
      <c r="P1380" t="n">
        <v>113.82</v>
      </c>
      <c r="Q1380" t="n">
        <v>446.27</v>
      </c>
      <c r="R1380" t="n">
        <v>44.35</v>
      </c>
      <c r="S1380" t="n">
        <v>28.73</v>
      </c>
      <c r="T1380" t="n">
        <v>7100.91</v>
      </c>
      <c r="U1380" t="n">
        <v>0.65</v>
      </c>
      <c r="V1380" t="n">
        <v>0.89</v>
      </c>
      <c r="W1380" t="n">
        <v>0.11</v>
      </c>
      <c r="X1380" t="n">
        <v>0.42</v>
      </c>
      <c r="Y1380" t="n">
        <v>1</v>
      </c>
      <c r="Z1380" t="n">
        <v>10</v>
      </c>
    </row>
    <row r="1381">
      <c r="A1381" t="n">
        <v>20</v>
      </c>
      <c r="B1381" t="n">
        <v>95</v>
      </c>
      <c r="C1381" t="inlineStr">
        <is>
          <t xml:space="preserve">CONCLUIDO	</t>
        </is>
      </c>
      <c r="D1381" t="n">
        <v>8.241199999999999</v>
      </c>
      <c r="E1381" t="n">
        <v>12.13</v>
      </c>
      <c r="F1381" t="n">
        <v>9.109999999999999</v>
      </c>
      <c r="G1381" t="n">
        <v>36.43</v>
      </c>
      <c r="H1381" t="n">
        <v>0.55</v>
      </c>
      <c r="I1381" t="n">
        <v>15</v>
      </c>
      <c r="J1381" t="n">
        <v>193.32</v>
      </c>
      <c r="K1381" t="n">
        <v>53.44</v>
      </c>
      <c r="L1381" t="n">
        <v>6</v>
      </c>
      <c r="M1381" t="n">
        <v>13</v>
      </c>
      <c r="N1381" t="n">
        <v>38.89</v>
      </c>
      <c r="O1381" t="n">
        <v>24076.95</v>
      </c>
      <c r="P1381" t="n">
        <v>113.06</v>
      </c>
      <c r="Q1381" t="n">
        <v>446.28</v>
      </c>
      <c r="R1381" t="n">
        <v>43.16</v>
      </c>
      <c r="S1381" t="n">
        <v>28.73</v>
      </c>
      <c r="T1381" t="n">
        <v>6512</v>
      </c>
      <c r="U1381" t="n">
        <v>0.67</v>
      </c>
      <c r="V1381" t="n">
        <v>0.89</v>
      </c>
      <c r="W1381" t="n">
        <v>0.11</v>
      </c>
      <c r="X1381" t="n">
        <v>0.39</v>
      </c>
      <c r="Y1381" t="n">
        <v>1</v>
      </c>
      <c r="Z1381" t="n">
        <v>10</v>
      </c>
    </row>
    <row r="1382">
      <c r="A1382" t="n">
        <v>21</v>
      </c>
      <c r="B1382" t="n">
        <v>95</v>
      </c>
      <c r="C1382" t="inlineStr">
        <is>
          <t xml:space="preserve">CONCLUIDO	</t>
        </is>
      </c>
      <c r="D1382" t="n">
        <v>8.342000000000001</v>
      </c>
      <c r="E1382" t="n">
        <v>11.99</v>
      </c>
      <c r="F1382" t="n">
        <v>9</v>
      </c>
      <c r="G1382" t="n">
        <v>38.56</v>
      </c>
      <c r="H1382" t="n">
        <v>0.57</v>
      </c>
      <c r="I1382" t="n">
        <v>14</v>
      </c>
      <c r="J1382" t="n">
        <v>193.71</v>
      </c>
      <c r="K1382" t="n">
        <v>53.44</v>
      </c>
      <c r="L1382" t="n">
        <v>6.25</v>
      </c>
      <c r="M1382" t="n">
        <v>12</v>
      </c>
      <c r="N1382" t="n">
        <v>39.02</v>
      </c>
      <c r="O1382" t="n">
        <v>24124.47</v>
      </c>
      <c r="P1382" t="n">
        <v>111.13</v>
      </c>
      <c r="Q1382" t="n">
        <v>446.27</v>
      </c>
      <c r="R1382" t="n">
        <v>39.34</v>
      </c>
      <c r="S1382" t="n">
        <v>28.73</v>
      </c>
      <c r="T1382" t="n">
        <v>4605.55</v>
      </c>
      <c r="U1382" t="n">
        <v>0.73</v>
      </c>
      <c r="V1382" t="n">
        <v>0.91</v>
      </c>
      <c r="W1382" t="n">
        <v>0.1</v>
      </c>
      <c r="X1382" t="n">
        <v>0.28</v>
      </c>
      <c r="Y1382" t="n">
        <v>1</v>
      </c>
      <c r="Z1382" t="n">
        <v>10</v>
      </c>
    </row>
    <row r="1383">
      <c r="A1383" t="n">
        <v>22</v>
      </c>
      <c r="B1383" t="n">
        <v>95</v>
      </c>
      <c r="C1383" t="inlineStr">
        <is>
          <t xml:space="preserve">CONCLUIDO	</t>
        </is>
      </c>
      <c r="D1383" t="n">
        <v>8.2567</v>
      </c>
      <c r="E1383" t="n">
        <v>12.11</v>
      </c>
      <c r="F1383" t="n">
        <v>9.119999999999999</v>
      </c>
      <c r="G1383" t="n">
        <v>39.09</v>
      </c>
      <c r="H1383" t="n">
        <v>0.59</v>
      </c>
      <c r="I1383" t="n">
        <v>14</v>
      </c>
      <c r="J1383" t="n">
        <v>194.09</v>
      </c>
      <c r="K1383" t="n">
        <v>53.44</v>
      </c>
      <c r="L1383" t="n">
        <v>6.5</v>
      </c>
      <c r="M1383" t="n">
        <v>12</v>
      </c>
      <c r="N1383" t="n">
        <v>39.16</v>
      </c>
      <c r="O1383" t="n">
        <v>24172.03</v>
      </c>
      <c r="P1383" t="n">
        <v>112.21</v>
      </c>
      <c r="Q1383" t="n">
        <v>446.28</v>
      </c>
      <c r="R1383" t="n">
        <v>44.09</v>
      </c>
      <c r="S1383" t="n">
        <v>28.73</v>
      </c>
      <c r="T1383" t="n">
        <v>6981.06</v>
      </c>
      <c r="U1383" t="n">
        <v>0.65</v>
      </c>
      <c r="V1383" t="n">
        <v>0.89</v>
      </c>
      <c r="W1383" t="n">
        <v>0.1</v>
      </c>
      <c r="X1383" t="n">
        <v>0.4</v>
      </c>
      <c r="Y1383" t="n">
        <v>1</v>
      </c>
      <c r="Z1383" t="n">
        <v>10</v>
      </c>
    </row>
    <row r="1384">
      <c r="A1384" t="n">
        <v>23</v>
      </c>
      <c r="B1384" t="n">
        <v>95</v>
      </c>
      <c r="C1384" t="inlineStr">
        <is>
          <t xml:space="preserve">CONCLUIDO	</t>
        </is>
      </c>
      <c r="D1384" t="n">
        <v>8.3177</v>
      </c>
      <c r="E1384" t="n">
        <v>12.02</v>
      </c>
      <c r="F1384" t="n">
        <v>9.07</v>
      </c>
      <c r="G1384" t="n">
        <v>41.86</v>
      </c>
      <c r="H1384" t="n">
        <v>0.62</v>
      </c>
      <c r="I1384" t="n">
        <v>13</v>
      </c>
      <c r="J1384" t="n">
        <v>194.48</v>
      </c>
      <c r="K1384" t="n">
        <v>53.44</v>
      </c>
      <c r="L1384" t="n">
        <v>6.75</v>
      </c>
      <c r="M1384" t="n">
        <v>11</v>
      </c>
      <c r="N1384" t="n">
        <v>39.29</v>
      </c>
      <c r="O1384" t="n">
        <v>24219.63</v>
      </c>
      <c r="P1384" t="n">
        <v>111</v>
      </c>
      <c r="Q1384" t="n">
        <v>446.27</v>
      </c>
      <c r="R1384" t="n">
        <v>42.17</v>
      </c>
      <c r="S1384" t="n">
        <v>28.73</v>
      </c>
      <c r="T1384" t="n">
        <v>6026.02</v>
      </c>
      <c r="U1384" t="n">
        <v>0.68</v>
      </c>
      <c r="V1384" t="n">
        <v>0.9</v>
      </c>
      <c r="W1384" t="n">
        <v>0.1</v>
      </c>
      <c r="X1384" t="n">
        <v>0.35</v>
      </c>
      <c r="Y1384" t="n">
        <v>1</v>
      </c>
      <c r="Z1384" t="n">
        <v>10</v>
      </c>
    </row>
    <row r="1385">
      <c r="A1385" t="n">
        <v>24</v>
      </c>
      <c r="B1385" t="n">
        <v>95</v>
      </c>
      <c r="C1385" t="inlineStr">
        <is>
          <t xml:space="preserve">CONCLUIDO	</t>
        </is>
      </c>
      <c r="D1385" t="n">
        <v>8.315</v>
      </c>
      <c r="E1385" t="n">
        <v>12.03</v>
      </c>
      <c r="F1385" t="n">
        <v>9.07</v>
      </c>
      <c r="G1385" t="n">
        <v>41.88</v>
      </c>
      <c r="H1385" t="n">
        <v>0.64</v>
      </c>
      <c r="I1385" t="n">
        <v>13</v>
      </c>
      <c r="J1385" t="n">
        <v>194.86</v>
      </c>
      <c r="K1385" t="n">
        <v>53.44</v>
      </c>
      <c r="L1385" t="n">
        <v>7</v>
      </c>
      <c r="M1385" t="n">
        <v>11</v>
      </c>
      <c r="N1385" t="n">
        <v>39.43</v>
      </c>
      <c r="O1385" t="n">
        <v>24267.28</v>
      </c>
      <c r="P1385" t="n">
        <v>110.83</v>
      </c>
      <c r="Q1385" t="n">
        <v>446.27</v>
      </c>
      <c r="R1385" t="n">
        <v>42.21</v>
      </c>
      <c r="S1385" t="n">
        <v>28.73</v>
      </c>
      <c r="T1385" t="n">
        <v>6047.25</v>
      </c>
      <c r="U1385" t="n">
        <v>0.68</v>
      </c>
      <c r="V1385" t="n">
        <v>0.9</v>
      </c>
      <c r="W1385" t="n">
        <v>0.1</v>
      </c>
      <c r="X1385" t="n">
        <v>0.35</v>
      </c>
      <c r="Y1385" t="n">
        <v>1</v>
      </c>
      <c r="Z1385" t="n">
        <v>10</v>
      </c>
    </row>
    <row r="1386">
      <c r="A1386" t="n">
        <v>25</v>
      </c>
      <c r="B1386" t="n">
        <v>95</v>
      </c>
      <c r="C1386" t="inlineStr">
        <is>
          <t xml:space="preserve">CONCLUIDO	</t>
        </is>
      </c>
      <c r="D1386" t="n">
        <v>8.3733</v>
      </c>
      <c r="E1386" t="n">
        <v>11.94</v>
      </c>
      <c r="F1386" t="n">
        <v>9.029999999999999</v>
      </c>
      <c r="G1386" t="n">
        <v>45.14</v>
      </c>
      <c r="H1386" t="n">
        <v>0.66</v>
      </c>
      <c r="I1386" t="n">
        <v>12</v>
      </c>
      <c r="J1386" t="n">
        <v>195.25</v>
      </c>
      <c r="K1386" t="n">
        <v>53.44</v>
      </c>
      <c r="L1386" t="n">
        <v>7.25</v>
      </c>
      <c r="M1386" t="n">
        <v>10</v>
      </c>
      <c r="N1386" t="n">
        <v>39.57</v>
      </c>
      <c r="O1386" t="n">
        <v>24314.98</v>
      </c>
      <c r="P1386" t="n">
        <v>109.57</v>
      </c>
      <c r="Q1386" t="n">
        <v>446.27</v>
      </c>
      <c r="R1386" t="n">
        <v>40.62</v>
      </c>
      <c r="S1386" t="n">
        <v>28.73</v>
      </c>
      <c r="T1386" t="n">
        <v>5255.39</v>
      </c>
      <c r="U1386" t="n">
        <v>0.71</v>
      </c>
      <c r="V1386" t="n">
        <v>0.9</v>
      </c>
      <c r="W1386" t="n">
        <v>0.1</v>
      </c>
      <c r="X1386" t="n">
        <v>0.31</v>
      </c>
      <c r="Y1386" t="n">
        <v>1</v>
      </c>
      <c r="Z1386" t="n">
        <v>10</v>
      </c>
    </row>
    <row r="1387">
      <c r="A1387" t="n">
        <v>26</v>
      </c>
      <c r="B1387" t="n">
        <v>95</v>
      </c>
      <c r="C1387" t="inlineStr">
        <is>
          <t xml:space="preserve">CONCLUIDO	</t>
        </is>
      </c>
      <c r="D1387" t="n">
        <v>8.368</v>
      </c>
      <c r="E1387" t="n">
        <v>11.95</v>
      </c>
      <c r="F1387" t="n">
        <v>9.039999999999999</v>
      </c>
      <c r="G1387" t="n">
        <v>45.17</v>
      </c>
      <c r="H1387" t="n">
        <v>0.68</v>
      </c>
      <c r="I1387" t="n">
        <v>12</v>
      </c>
      <c r="J1387" t="n">
        <v>195.64</v>
      </c>
      <c r="K1387" t="n">
        <v>53.44</v>
      </c>
      <c r="L1387" t="n">
        <v>7.5</v>
      </c>
      <c r="M1387" t="n">
        <v>10</v>
      </c>
      <c r="N1387" t="n">
        <v>39.7</v>
      </c>
      <c r="O1387" t="n">
        <v>24362.73</v>
      </c>
      <c r="P1387" t="n">
        <v>109.66</v>
      </c>
      <c r="Q1387" t="n">
        <v>446.27</v>
      </c>
      <c r="R1387" t="n">
        <v>40.87</v>
      </c>
      <c r="S1387" t="n">
        <v>28.73</v>
      </c>
      <c r="T1387" t="n">
        <v>5378.16</v>
      </c>
      <c r="U1387" t="n">
        <v>0.7</v>
      </c>
      <c r="V1387" t="n">
        <v>0.9</v>
      </c>
      <c r="W1387" t="n">
        <v>0.1</v>
      </c>
      <c r="X1387" t="n">
        <v>0.31</v>
      </c>
      <c r="Y1387" t="n">
        <v>1</v>
      </c>
      <c r="Z1387" t="n">
        <v>10</v>
      </c>
    </row>
    <row r="1388">
      <c r="A1388" t="n">
        <v>27</v>
      </c>
      <c r="B1388" t="n">
        <v>95</v>
      </c>
      <c r="C1388" t="inlineStr">
        <is>
          <t xml:space="preserve">CONCLUIDO	</t>
        </is>
      </c>
      <c r="D1388" t="n">
        <v>8.414999999999999</v>
      </c>
      <c r="E1388" t="n">
        <v>11.88</v>
      </c>
      <c r="F1388" t="n">
        <v>9.01</v>
      </c>
      <c r="G1388" t="n">
        <v>49.12</v>
      </c>
      <c r="H1388" t="n">
        <v>0.7</v>
      </c>
      <c r="I1388" t="n">
        <v>11</v>
      </c>
      <c r="J1388" t="n">
        <v>196.03</v>
      </c>
      <c r="K1388" t="n">
        <v>53.44</v>
      </c>
      <c r="L1388" t="n">
        <v>7.75</v>
      </c>
      <c r="M1388" t="n">
        <v>9</v>
      </c>
      <c r="N1388" t="n">
        <v>39.84</v>
      </c>
      <c r="O1388" t="n">
        <v>24410.52</v>
      </c>
      <c r="P1388" t="n">
        <v>108.19</v>
      </c>
      <c r="Q1388" t="n">
        <v>446.28</v>
      </c>
      <c r="R1388" t="n">
        <v>39.9</v>
      </c>
      <c r="S1388" t="n">
        <v>28.73</v>
      </c>
      <c r="T1388" t="n">
        <v>4900.84</v>
      </c>
      <c r="U1388" t="n">
        <v>0.72</v>
      </c>
      <c r="V1388" t="n">
        <v>0.9</v>
      </c>
      <c r="W1388" t="n">
        <v>0.1</v>
      </c>
      <c r="X1388" t="n">
        <v>0.28</v>
      </c>
      <c r="Y1388" t="n">
        <v>1</v>
      </c>
      <c r="Z1388" t="n">
        <v>10</v>
      </c>
    </row>
    <row r="1389">
      <c r="A1389" t="n">
        <v>28</v>
      </c>
      <c r="B1389" t="n">
        <v>95</v>
      </c>
      <c r="C1389" t="inlineStr">
        <is>
          <t xml:space="preserve">CONCLUIDO	</t>
        </is>
      </c>
      <c r="D1389" t="n">
        <v>8.414199999999999</v>
      </c>
      <c r="E1389" t="n">
        <v>11.88</v>
      </c>
      <c r="F1389" t="n">
        <v>9.01</v>
      </c>
      <c r="G1389" t="n">
        <v>49.13</v>
      </c>
      <c r="H1389" t="n">
        <v>0.72</v>
      </c>
      <c r="I1389" t="n">
        <v>11</v>
      </c>
      <c r="J1389" t="n">
        <v>196.41</v>
      </c>
      <c r="K1389" t="n">
        <v>53.44</v>
      </c>
      <c r="L1389" t="n">
        <v>8</v>
      </c>
      <c r="M1389" t="n">
        <v>9</v>
      </c>
      <c r="N1389" t="n">
        <v>39.98</v>
      </c>
      <c r="O1389" t="n">
        <v>24458.36</v>
      </c>
      <c r="P1389" t="n">
        <v>107.89</v>
      </c>
      <c r="Q1389" t="n">
        <v>446.3</v>
      </c>
      <c r="R1389" t="n">
        <v>39.88</v>
      </c>
      <c r="S1389" t="n">
        <v>28.73</v>
      </c>
      <c r="T1389" t="n">
        <v>4890.85</v>
      </c>
      <c r="U1389" t="n">
        <v>0.72</v>
      </c>
      <c r="V1389" t="n">
        <v>0.9</v>
      </c>
      <c r="W1389" t="n">
        <v>0.1</v>
      </c>
      <c r="X1389" t="n">
        <v>0.29</v>
      </c>
      <c r="Y1389" t="n">
        <v>1</v>
      </c>
      <c r="Z1389" t="n">
        <v>10</v>
      </c>
    </row>
    <row r="1390">
      <c r="A1390" t="n">
        <v>29</v>
      </c>
      <c r="B1390" t="n">
        <v>95</v>
      </c>
      <c r="C1390" t="inlineStr">
        <is>
          <t xml:space="preserve">CONCLUIDO	</t>
        </is>
      </c>
      <c r="D1390" t="n">
        <v>8.4146</v>
      </c>
      <c r="E1390" t="n">
        <v>11.88</v>
      </c>
      <c r="F1390" t="n">
        <v>9.01</v>
      </c>
      <c r="G1390" t="n">
        <v>49.12</v>
      </c>
      <c r="H1390" t="n">
        <v>0.74</v>
      </c>
      <c r="I1390" t="n">
        <v>11</v>
      </c>
      <c r="J1390" t="n">
        <v>196.8</v>
      </c>
      <c r="K1390" t="n">
        <v>53.44</v>
      </c>
      <c r="L1390" t="n">
        <v>8.25</v>
      </c>
      <c r="M1390" t="n">
        <v>9</v>
      </c>
      <c r="N1390" t="n">
        <v>40.12</v>
      </c>
      <c r="O1390" t="n">
        <v>24506.24</v>
      </c>
      <c r="P1390" t="n">
        <v>107.18</v>
      </c>
      <c r="Q1390" t="n">
        <v>446.27</v>
      </c>
      <c r="R1390" t="n">
        <v>39.97</v>
      </c>
      <c r="S1390" t="n">
        <v>28.73</v>
      </c>
      <c r="T1390" t="n">
        <v>4935.18</v>
      </c>
      <c r="U1390" t="n">
        <v>0.72</v>
      </c>
      <c r="V1390" t="n">
        <v>0.9</v>
      </c>
      <c r="W1390" t="n">
        <v>0.1</v>
      </c>
      <c r="X1390" t="n">
        <v>0.29</v>
      </c>
      <c r="Y1390" t="n">
        <v>1</v>
      </c>
      <c r="Z1390" t="n">
        <v>10</v>
      </c>
    </row>
    <row r="1391">
      <c r="A1391" t="n">
        <v>30</v>
      </c>
      <c r="B1391" t="n">
        <v>95</v>
      </c>
      <c r="C1391" t="inlineStr">
        <is>
          <t xml:space="preserve">CONCLUIDO	</t>
        </is>
      </c>
      <c r="D1391" t="n">
        <v>8.4636</v>
      </c>
      <c r="E1391" t="n">
        <v>11.82</v>
      </c>
      <c r="F1391" t="n">
        <v>8.970000000000001</v>
      </c>
      <c r="G1391" t="n">
        <v>53.85</v>
      </c>
      <c r="H1391" t="n">
        <v>0.77</v>
      </c>
      <c r="I1391" t="n">
        <v>10</v>
      </c>
      <c r="J1391" t="n">
        <v>197.19</v>
      </c>
      <c r="K1391" t="n">
        <v>53.44</v>
      </c>
      <c r="L1391" t="n">
        <v>8.5</v>
      </c>
      <c r="M1391" t="n">
        <v>8</v>
      </c>
      <c r="N1391" t="n">
        <v>40.26</v>
      </c>
      <c r="O1391" t="n">
        <v>24554.18</v>
      </c>
      <c r="P1391" t="n">
        <v>106.41</v>
      </c>
      <c r="Q1391" t="n">
        <v>446.27</v>
      </c>
      <c r="R1391" t="n">
        <v>38.85</v>
      </c>
      <c r="S1391" t="n">
        <v>28.73</v>
      </c>
      <c r="T1391" t="n">
        <v>4379.83</v>
      </c>
      <c r="U1391" t="n">
        <v>0.74</v>
      </c>
      <c r="V1391" t="n">
        <v>0.91</v>
      </c>
      <c r="W1391" t="n">
        <v>0.1</v>
      </c>
      <c r="X1391" t="n">
        <v>0.25</v>
      </c>
      <c r="Y1391" t="n">
        <v>1</v>
      </c>
      <c r="Z1391" t="n">
        <v>10</v>
      </c>
    </row>
    <row r="1392">
      <c r="A1392" t="n">
        <v>31</v>
      </c>
      <c r="B1392" t="n">
        <v>95</v>
      </c>
      <c r="C1392" t="inlineStr">
        <is>
          <t xml:space="preserve">CONCLUIDO	</t>
        </is>
      </c>
      <c r="D1392" t="n">
        <v>8.4854</v>
      </c>
      <c r="E1392" t="n">
        <v>11.78</v>
      </c>
      <c r="F1392" t="n">
        <v>8.94</v>
      </c>
      <c r="G1392" t="n">
        <v>53.66</v>
      </c>
      <c r="H1392" t="n">
        <v>0.79</v>
      </c>
      <c r="I1392" t="n">
        <v>10</v>
      </c>
      <c r="J1392" t="n">
        <v>197.58</v>
      </c>
      <c r="K1392" t="n">
        <v>53.44</v>
      </c>
      <c r="L1392" t="n">
        <v>8.75</v>
      </c>
      <c r="M1392" t="n">
        <v>8</v>
      </c>
      <c r="N1392" t="n">
        <v>40.39</v>
      </c>
      <c r="O1392" t="n">
        <v>24602.15</v>
      </c>
      <c r="P1392" t="n">
        <v>105.61</v>
      </c>
      <c r="Q1392" t="n">
        <v>446.29</v>
      </c>
      <c r="R1392" t="n">
        <v>37.77</v>
      </c>
      <c r="S1392" t="n">
        <v>28.73</v>
      </c>
      <c r="T1392" t="n">
        <v>3838.4</v>
      </c>
      <c r="U1392" t="n">
        <v>0.76</v>
      </c>
      <c r="V1392" t="n">
        <v>0.91</v>
      </c>
      <c r="W1392" t="n">
        <v>0.1</v>
      </c>
      <c r="X1392" t="n">
        <v>0.22</v>
      </c>
      <c r="Y1392" t="n">
        <v>1</v>
      </c>
      <c r="Z1392" t="n">
        <v>10</v>
      </c>
    </row>
    <row r="1393">
      <c r="A1393" t="n">
        <v>32</v>
      </c>
      <c r="B1393" t="n">
        <v>95</v>
      </c>
      <c r="C1393" t="inlineStr">
        <is>
          <t xml:space="preserve">CONCLUIDO	</t>
        </is>
      </c>
      <c r="D1393" t="n">
        <v>8.490600000000001</v>
      </c>
      <c r="E1393" t="n">
        <v>11.78</v>
      </c>
      <c r="F1393" t="n">
        <v>8.94</v>
      </c>
      <c r="G1393" t="n">
        <v>53.62</v>
      </c>
      <c r="H1393" t="n">
        <v>0.8100000000000001</v>
      </c>
      <c r="I1393" t="n">
        <v>10</v>
      </c>
      <c r="J1393" t="n">
        <v>197.97</v>
      </c>
      <c r="K1393" t="n">
        <v>53.44</v>
      </c>
      <c r="L1393" t="n">
        <v>9</v>
      </c>
      <c r="M1393" t="n">
        <v>8</v>
      </c>
      <c r="N1393" t="n">
        <v>40.53</v>
      </c>
      <c r="O1393" t="n">
        <v>24650.18</v>
      </c>
      <c r="P1393" t="n">
        <v>105.09</v>
      </c>
      <c r="Q1393" t="n">
        <v>446.27</v>
      </c>
      <c r="R1393" t="n">
        <v>37.72</v>
      </c>
      <c r="S1393" t="n">
        <v>28.73</v>
      </c>
      <c r="T1393" t="n">
        <v>3812.73</v>
      </c>
      <c r="U1393" t="n">
        <v>0.76</v>
      </c>
      <c r="V1393" t="n">
        <v>0.91</v>
      </c>
      <c r="W1393" t="n">
        <v>0.09</v>
      </c>
      <c r="X1393" t="n">
        <v>0.22</v>
      </c>
      <c r="Y1393" t="n">
        <v>1</v>
      </c>
      <c r="Z1393" t="n">
        <v>10</v>
      </c>
    </row>
    <row r="1394">
      <c r="A1394" t="n">
        <v>33</v>
      </c>
      <c r="B1394" t="n">
        <v>95</v>
      </c>
      <c r="C1394" t="inlineStr">
        <is>
          <t xml:space="preserve">CONCLUIDO	</t>
        </is>
      </c>
      <c r="D1394" t="n">
        <v>8.4321</v>
      </c>
      <c r="E1394" t="n">
        <v>11.86</v>
      </c>
      <c r="F1394" t="n">
        <v>9.02</v>
      </c>
      <c r="G1394" t="n">
        <v>54.11</v>
      </c>
      <c r="H1394" t="n">
        <v>0.83</v>
      </c>
      <c r="I1394" t="n">
        <v>10</v>
      </c>
      <c r="J1394" t="n">
        <v>198.36</v>
      </c>
      <c r="K1394" t="n">
        <v>53.44</v>
      </c>
      <c r="L1394" t="n">
        <v>9.25</v>
      </c>
      <c r="M1394" t="n">
        <v>8</v>
      </c>
      <c r="N1394" t="n">
        <v>40.67</v>
      </c>
      <c r="O1394" t="n">
        <v>24698.26</v>
      </c>
      <c r="P1394" t="n">
        <v>105.25</v>
      </c>
      <c r="Q1394" t="n">
        <v>446.27</v>
      </c>
      <c r="R1394" t="n">
        <v>40.47</v>
      </c>
      <c r="S1394" t="n">
        <v>28.73</v>
      </c>
      <c r="T1394" t="n">
        <v>5189.78</v>
      </c>
      <c r="U1394" t="n">
        <v>0.71</v>
      </c>
      <c r="V1394" t="n">
        <v>0.9</v>
      </c>
      <c r="W1394" t="n">
        <v>0.1</v>
      </c>
      <c r="X1394" t="n">
        <v>0.3</v>
      </c>
      <c r="Y1394" t="n">
        <v>1</v>
      </c>
      <c r="Z1394" t="n">
        <v>10</v>
      </c>
    </row>
    <row r="1395">
      <c r="A1395" t="n">
        <v>34</v>
      </c>
      <c r="B1395" t="n">
        <v>95</v>
      </c>
      <c r="C1395" t="inlineStr">
        <is>
          <t xml:space="preserve">CONCLUIDO	</t>
        </is>
      </c>
      <c r="D1395" t="n">
        <v>8.5044</v>
      </c>
      <c r="E1395" t="n">
        <v>11.76</v>
      </c>
      <c r="F1395" t="n">
        <v>8.960000000000001</v>
      </c>
      <c r="G1395" t="n">
        <v>59.7</v>
      </c>
      <c r="H1395" t="n">
        <v>0.85</v>
      </c>
      <c r="I1395" t="n">
        <v>9</v>
      </c>
      <c r="J1395" t="n">
        <v>198.75</v>
      </c>
      <c r="K1395" t="n">
        <v>53.44</v>
      </c>
      <c r="L1395" t="n">
        <v>9.5</v>
      </c>
      <c r="M1395" t="n">
        <v>7</v>
      </c>
      <c r="N1395" t="n">
        <v>40.81</v>
      </c>
      <c r="O1395" t="n">
        <v>24746.38</v>
      </c>
      <c r="P1395" t="n">
        <v>103.86</v>
      </c>
      <c r="Q1395" t="n">
        <v>446.31</v>
      </c>
      <c r="R1395" t="n">
        <v>38.26</v>
      </c>
      <c r="S1395" t="n">
        <v>28.73</v>
      </c>
      <c r="T1395" t="n">
        <v>4088.24</v>
      </c>
      <c r="U1395" t="n">
        <v>0.75</v>
      </c>
      <c r="V1395" t="n">
        <v>0.91</v>
      </c>
      <c r="W1395" t="n">
        <v>0.1</v>
      </c>
      <c r="X1395" t="n">
        <v>0.23</v>
      </c>
      <c r="Y1395" t="n">
        <v>1</v>
      </c>
      <c r="Z1395" t="n">
        <v>10</v>
      </c>
    </row>
    <row r="1396">
      <c r="A1396" t="n">
        <v>35</v>
      </c>
      <c r="B1396" t="n">
        <v>95</v>
      </c>
      <c r="C1396" t="inlineStr">
        <is>
          <t xml:space="preserve">CONCLUIDO	</t>
        </is>
      </c>
      <c r="D1396" t="n">
        <v>8.5137</v>
      </c>
      <c r="E1396" t="n">
        <v>11.75</v>
      </c>
      <c r="F1396" t="n">
        <v>8.94</v>
      </c>
      <c r="G1396" t="n">
        <v>59.61</v>
      </c>
      <c r="H1396" t="n">
        <v>0.87</v>
      </c>
      <c r="I1396" t="n">
        <v>9</v>
      </c>
      <c r="J1396" t="n">
        <v>199.14</v>
      </c>
      <c r="K1396" t="n">
        <v>53.44</v>
      </c>
      <c r="L1396" t="n">
        <v>9.75</v>
      </c>
      <c r="M1396" t="n">
        <v>7</v>
      </c>
      <c r="N1396" t="n">
        <v>40.95</v>
      </c>
      <c r="O1396" t="n">
        <v>24794.55</v>
      </c>
      <c r="P1396" t="n">
        <v>103.46</v>
      </c>
      <c r="Q1396" t="n">
        <v>446.28</v>
      </c>
      <c r="R1396" t="n">
        <v>37.83</v>
      </c>
      <c r="S1396" t="n">
        <v>28.73</v>
      </c>
      <c r="T1396" t="n">
        <v>3876.87</v>
      </c>
      <c r="U1396" t="n">
        <v>0.76</v>
      </c>
      <c r="V1396" t="n">
        <v>0.91</v>
      </c>
      <c r="W1396" t="n">
        <v>0.09</v>
      </c>
      <c r="X1396" t="n">
        <v>0.22</v>
      </c>
      <c r="Y1396" t="n">
        <v>1</v>
      </c>
      <c r="Z1396" t="n">
        <v>10</v>
      </c>
    </row>
    <row r="1397">
      <c r="A1397" t="n">
        <v>36</v>
      </c>
      <c r="B1397" t="n">
        <v>95</v>
      </c>
      <c r="C1397" t="inlineStr">
        <is>
          <t xml:space="preserve">CONCLUIDO	</t>
        </is>
      </c>
      <c r="D1397" t="n">
        <v>8.504</v>
      </c>
      <c r="E1397" t="n">
        <v>11.76</v>
      </c>
      <c r="F1397" t="n">
        <v>8.960000000000001</v>
      </c>
      <c r="G1397" t="n">
        <v>59.7</v>
      </c>
      <c r="H1397" t="n">
        <v>0.89</v>
      </c>
      <c r="I1397" t="n">
        <v>9</v>
      </c>
      <c r="J1397" t="n">
        <v>199.53</v>
      </c>
      <c r="K1397" t="n">
        <v>53.44</v>
      </c>
      <c r="L1397" t="n">
        <v>10</v>
      </c>
      <c r="M1397" t="n">
        <v>7</v>
      </c>
      <c r="N1397" t="n">
        <v>41.1</v>
      </c>
      <c r="O1397" t="n">
        <v>24842.77</v>
      </c>
      <c r="P1397" t="n">
        <v>103.35</v>
      </c>
      <c r="Q1397" t="n">
        <v>446.29</v>
      </c>
      <c r="R1397" t="n">
        <v>38.29</v>
      </c>
      <c r="S1397" t="n">
        <v>28.73</v>
      </c>
      <c r="T1397" t="n">
        <v>4107.25</v>
      </c>
      <c r="U1397" t="n">
        <v>0.75</v>
      </c>
      <c r="V1397" t="n">
        <v>0.91</v>
      </c>
      <c r="W1397" t="n">
        <v>0.09</v>
      </c>
      <c r="X1397" t="n">
        <v>0.23</v>
      </c>
      <c r="Y1397" t="n">
        <v>1</v>
      </c>
      <c r="Z1397" t="n">
        <v>10</v>
      </c>
    </row>
    <row r="1398">
      <c r="A1398" t="n">
        <v>37</v>
      </c>
      <c r="B1398" t="n">
        <v>95</v>
      </c>
      <c r="C1398" t="inlineStr">
        <is>
          <t xml:space="preserve">CONCLUIDO	</t>
        </is>
      </c>
      <c r="D1398" t="n">
        <v>8.5036</v>
      </c>
      <c r="E1398" t="n">
        <v>11.76</v>
      </c>
      <c r="F1398" t="n">
        <v>8.960000000000001</v>
      </c>
      <c r="G1398" t="n">
        <v>59.71</v>
      </c>
      <c r="H1398" t="n">
        <v>0.91</v>
      </c>
      <c r="I1398" t="n">
        <v>9</v>
      </c>
      <c r="J1398" t="n">
        <v>199.92</v>
      </c>
      <c r="K1398" t="n">
        <v>53.44</v>
      </c>
      <c r="L1398" t="n">
        <v>10.25</v>
      </c>
      <c r="M1398" t="n">
        <v>7</v>
      </c>
      <c r="N1398" t="n">
        <v>41.24</v>
      </c>
      <c r="O1398" t="n">
        <v>24891.03</v>
      </c>
      <c r="P1398" t="n">
        <v>102.86</v>
      </c>
      <c r="Q1398" t="n">
        <v>446.27</v>
      </c>
      <c r="R1398" t="n">
        <v>38.3</v>
      </c>
      <c r="S1398" t="n">
        <v>28.73</v>
      </c>
      <c r="T1398" t="n">
        <v>4111.12</v>
      </c>
      <c r="U1398" t="n">
        <v>0.75</v>
      </c>
      <c r="V1398" t="n">
        <v>0.91</v>
      </c>
      <c r="W1398" t="n">
        <v>0.1</v>
      </c>
      <c r="X1398" t="n">
        <v>0.24</v>
      </c>
      <c r="Y1398" t="n">
        <v>1</v>
      </c>
      <c r="Z1398" t="n">
        <v>10</v>
      </c>
    </row>
    <row r="1399">
      <c r="A1399" t="n">
        <v>38</v>
      </c>
      <c r="B1399" t="n">
        <v>95</v>
      </c>
      <c r="C1399" t="inlineStr">
        <is>
          <t xml:space="preserve">CONCLUIDO	</t>
        </is>
      </c>
      <c r="D1399" t="n">
        <v>8.561199999999999</v>
      </c>
      <c r="E1399" t="n">
        <v>11.68</v>
      </c>
      <c r="F1399" t="n">
        <v>8.91</v>
      </c>
      <c r="G1399" t="n">
        <v>66.86</v>
      </c>
      <c r="H1399" t="n">
        <v>0.93</v>
      </c>
      <c r="I1399" t="n">
        <v>8</v>
      </c>
      <c r="J1399" t="n">
        <v>200.31</v>
      </c>
      <c r="K1399" t="n">
        <v>53.44</v>
      </c>
      <c r="L1399" t="n">
        <v>10.5</v>
      </c>
      <c r="M1399" t="n">
        <v>6</v>
      </c>
      <c r="N1399" t="n">
        <v>41.38</v>
      </c>
      <c r="O1399" t="n">
        <v>24939.35</v>
      </c>
      <c r="P1399" t="n">
        <v>101.5</v>
      </c>
      <c r="Q1399" t="n">
        <v>446.28</v>
      </c>
      <c r="R1399" t="n">
        <v>36.93</v>
      </c>
      <c r="S1399" t="n">
        <v>28.73</v>
      </c>
      <c r="T1399" t="n">
        <v>3429.3</v>
      </c>
      <c r="U1399" t="n">
        <v>0.78</v>
      </c>
      <c r="V1399" t="n">
        <v>0.91</v>
      </c>
      <c r="W1399" t="n">
        <v>0.09</v>
      </c>
      <c r="X1399" t="n">
        <v>0.19</v>
      </c>
      <c r="Y1399" t="n">
        <v>1</v>
      </c>
      <c r="Z1399" t="n">
        <v>10</v>
      </c>
    </row>
    <row r="1400">
      <c r="A1400" t="n">
        <v>39</v>
      </c>
      <c r="B1400" t="n">
        <v>95</v>
      </c>
      <c r="C1400" t="inlineStr">
        <is>
          <t xml:space="preserve">CONCLUIDO	</t>
        </is>
      </c>
      <c r="D1400" t="n">
        <v>8.5586</v>
      </c>
      <c r="E1400" t="n">
        <v>11.68</v>
      </c>
      <c r="F1400" t="n">
        <v>8.92</v>
      </c>
      <c r="G1400" t="n">
        <v>66.88</v>
      </c>
      <c r="H1400" t="n">
        <v>0.95</v>
      </c>
      <c r="I1400" t="n">
        <v>8</v>
      </c>
      <c r="J1400" t="n">
        <v>200.71</v>
      </c>
      <c r="K1400" t="n">
        <v>53.44</v>
      </c>
      <c r="L1400" t="n">
        <v>10.75</v>
      </c>
      <c r="M1400" t="n">
        <v>6</v>
      </c>
      <c r="N1400" t="n">
        <v>41.52</v>
      </c>
      <c r="O1400" t="n">
        <v>24987.71</v>
      </c>
      <c r="P1400" t="n">
        <v>101.08</v>
      </c>
      <c r="Q1400" t="n">
        <v>446.27</v>
      </c>
      <c r="R1400" t="n">
        <v>37.04</v>
      </c>
      <c r="S1400" t="n">
        <v>28.73</v>
      </c>
      <c r="T1400" t="n">
        <v>3486.2</v>
      </c>
      <c r="U1400" t="n">
        <v>0.78</v>
      </c>
      <c r="V1400" t="n">
        <v>0.91</v>
      </c>
      <c r="W1400" t="n">
        <v>0.09</v>
      </c>
      <c r="X1400" t="n">
        <v>0.2</v>
      </c>
      <c r="Y1400" t="n">
        <v>1</v>
      </c>
      <c r="Z1400" t="n">
        <v>10</v>
      </c>
    </row>
    <row r="1401">
      <c r="A1401" t="n">
        <v>40</v>
      </c>
      <c r="B1401" t="n">
        <v>95</v>
      </c>
      <c r="C1401" t="inlineStr">
        <is>
          <t xml:space="preserve">CONCLUIDO	</t>
        </is>
      </c>
      <c r="D1401" t="n">
        <v>8.571199999999999</v>
      </c>
      <c r="E1401" t="n">
        <v>11.67</v>
      </c>
      <c r="F1401" t="n">
        <v>8.9</v>
      </c>
      <c r="G1401" t="n">
        <v>66.75</v>
      </c>
      <c r="H1401" t="n">
        <v>0.97</v>
      </c>
      <c r="I1401" t="n">
        <v>8</v>
      </c>
      <c r="J1401" t="n">
        <v>201.1</v>
      </c>
      <c r="K1401" t="n">
        <v>53.44</v>
      </c>
      <c r="L1401" t="n">
        <v>11</v>
      </c>
      <c r="M1401" t="n">
        <v>6</v>
      </c>
      <c r="N1401" t="n">
        <v>41.66</v>
      </c>
      <c r="O1401" t="n">
        <v>25036.12</v>
      </c>
      <c r="P1401" t="n">
        <v>100.4</v>
      </c>
      <c r="Q1401" t="n">
        <v>446.27</v>
      </c>
      <c r="R1401" t="n">
        <v>36.38</v>
      </c>
      <c r="S1401" t="n">
        <v>28.73</v>
      </c>
      <c r="T1401" t="n">
        <v>3155.05</v>
      </c>
      <c r="U1401" t="n">
        <v>0.79</v>
      </c>
      <c r="V1401" t="n">
        <v>0.92</v>
      </c>
      <c r="W1401" t="n">
        <v>0.09</v>
      </c>
      <c r="X1401" t="n">
        <v>0.18</v>
      </c>
      <c r="Y1401" t="n">
        <v>1</v>
      </c>
      <c r="Z1401" t="n">
        <v>10</v>
      </c>
    </row>
    <row r="1402">
      <c r="A1402" t="n">
        <v>41</v>
      </c>
      <c r="B1402" t="n">
        <v>95</v>
      </c>
      <c r="C1402" t="inlineStr">
        <is>
          <t xml:space="preserve">CONCLUIDO	</t>
        </is>
      </c>
      <c r="D1402" t="n">
        <v>8.586600000000001</v>
      </c>
      <c r="E1402" t="n">
        <v>11.65</v>
      </c>
      <c r="F1402" t="n">
        <v>8.880000000000001</v>
      </c>
      <c r="G1402" t="n">
        <v>66.59999999999999</v>
      </c>
      <c r="H1402" t="n">
        <v>0.99</v>
      </c>
      <c r="I1402" t="n">
        <v>8</v>
      </c>
      <c r="J1402" t="n">
        <v>201.49</v>
      </c>
      <c r="K1402" t="n">
        <v>53.44</v>
      </c>
      <c r="L1402" t="n">
        <v>11.25</v>
      </c>
      <c r="M1402" t="n">
        <v>6</v>
      </c>
      <c r="N1402" t="n">
        <v>41.81</v>
      </c>
      <c r="O1402" t="n">
        <v>25084.58</v>
      </c>
      <c r="P1402" t="n">
        <v>98.90000000000001</v>
      </c>
      <c r="Q1402" t="n">
        <v>446.31</v>
      </c>
      <c r="R1402" t="n">
        <v>35.82</v>
      </c>
      <c r="S1402" t="n">
        <v>28.73</v>
      </c>
      <c r="T1402" t="n">
        <v>2875.5</v>
      </c>
      <c r="U1402" t="n">
        <v>0.8</v>
      </c>
      <c r="V1402" t="n">
        <v>0.92</v>
      </c>
      <c r="W1402" t="n">
        <v>0.09</v>
      </c>
      <c r="X1402" t="n">
        <v>0.16</v>
      </c>
      <c r="Y1402" t="n">
        <v>1</v>
      </c>
      <c r="Z1402" t="n">
        <v>10</v>
      </c>
    </row>
    <row r="1403">
      <c r="A1403" t="n">
        <v>42</v>
      </c>
      <c r="B1403" t="n">
        <v>95</v>
      </c>
      <c r="C1403" t="inlineStr">
        <is>
          <t xml:space="preserve">CONCLUIDO	</t>
        </is>
      </c>
      <c r="D1403" t="n">
        <v>8.5383</v>
      </c>
      <c r="E1403" t="n">
        <v>11.71</v>
      </c>
      <c r="F1403" t="n">
        <v>8.949999999999999</v>
      </c>
      <c r="G1403" t="n">
        <v>67.09</v>
      </c>
      <c r="H1403" t="n">
        <v>1.01</v>
      </c>
      <c r="I1403" t="n">
        <v>8</v>
      </c>
      <c r="J1403" t="n">
        <v>201.88</v>
      </c>
      <c r="K1403" t="n">
        <v>53.44</v>
      </c>
      <c r="L1403" t="n">
        <v>11.5</v>
      </c>
      <c r="M1403" t="n">
        <v>6</v>
      </c>
      <c r="N1403" t="n">
        <v>41.95</v>
      </c>
      <c r="O1403" t="n">
        <v>25133.09</v>
      </c>
      <c r="P1403" t="n">
        <v>99.13</v>
      </c>
      <c r="Q1403" t="n">
        <v>446.29</v>
      </c>
      <c r="R1403" t="n">
        <v>38.14</v>
      </c>
      <c r="S1403" t="n">
        <v>28.73</v>
      </c>
      <c r="T1403" t="n">
        <v>4033.39</v>
      </c>
      <c r="U1403" t="n">
        <v>0.75</v>
      </c>
      <c r="V1403" t="n">
        <v>0.91</v>
      </c>
      <c r="W1403" t="n">
        <v>0.09</v>
      </c>
      <c r="X1403" t="n">
        <v>0.23</v>
      </c>
      <c r="Y1403" t="n">
        <v>1</v>
      </c>
      <c r="Z1403" t="n">
        <v>10</v>
      </c>
    </row>
    <row r="1404">
      <c r="A1404" t="n">
        <v>43</v>
      </c>
      <c r="B1404" t="n">
        <v>95</v>
      </c>
      <c r="C1404" t="inlineStr">
        <is>
          <t xml:space="preserve">CONCLUIDO	</t>
        </is>
      </c>
      <c r="D1404" t="n">
        <v>8.6112</v>
      </c>
      <c r="E1404" t="n">
        <v>11.61</v>
      </c>
      <c r="F1404" t="n">
        <v>8.880000000000001</v>
      </c>
      <c r="G1404" t="n">
        <v>76.15000000000001</v>
      </c>
      <c r="H1404" t="n">
        <v>1.03</v>
      </c>
      <c r="I1404" t="n">
        <v>7</v>
      </c>
      <c r="J1404" t="n">
        <v>202.28</v>
      </c>
      <c r="K1404" t="n">
        <v>53.44</v>
      </c>
      <c r="L1404" t="n">
        <v>11.75</v>
      </c>
      <c r="M1404" t="n">
        <v>5</v>
      </c>
      <c r="N1404" t="n">
        <v>42.09</v>
      </c>
      <c r="O1404" t="n">
        <v>25181.64</v>
      </c>
      <c r="P1404" t="n">
        <v>97.98</v>
      </c>
      <c r="Q1404" t="n">
        <v>446.27</v>
      </c>
      <c r="R1404" t="n">
        <v>35.89</v>
      </c>
      <c r="S1404" t="n">
        <v>28.73</v>
      </c>
      <c r="T1404" t="n">
        <v>2913.82</v>
      </c>
      <c r="U1404" t="n">
        <v>0.8</v>
      </c>
      <c r="V1404" t="n">
        <v>0.92</v>
      </c>
      <c r="W1404" t="n">
        <v>0.09</v>
      </c>
      <c r="X1404" t="n">
        <v>0.16</v>
      </c>
      <c r="Y1404" t="n">
        <v>1</v>
      </c>
      <c r="Z1404" t="n">
        <v>10</v>
      </c>
    </row>
    <row r="1405">
      <c r="A1405" t="n">
        <v>44</v>
      </c>
      <c r="B1405" t="n">
        <v>95</v>
      </c>
      <c r="C1405" t="inlineStr">
        <is>
          <t xml:space="preserve">CONCLUIDO	</t>
        </is>
      </c>
      <c r="D1405" t="n">
        <v>8.607699999999999</v>
      </c>
      <c r="E1405" t="n">
        <v>11.62</v>
      </c>
      <c r="F1405" t="n">
        <v>8.890000000000001</v>
      </c>
      <c r="G1405" t="n">
        <v>76.19</v>
      </c>
      <c r="H1405" t="n">
        <v>1.05</v>
      </c>
      <c r="I1405" t="n">
        <v>7</v>
      </c>
      <c r="J1405" t="n">
        <v>202.67</v>
      </c>
      <c r="K1405" t="n">
        <v>53.44</v>
      </c>
      <c r="L1405" t="n">
        <v>12</v>
      </c>
      <c r="M1405" t="n">
        <v>5</v>
      </c>
      <c r="N1405" t="n">
        <v>42.24</v>
      </c>
      <c r="O1405" t="n">
        <v>25230.25</v>
      </c>
      <c r="P1405" t="n">
        <v>97.43000000000001</v>
      </c>
      <c r="Q1405" t="n">
        <v>446.27</v>
      </c>
      <c r="R1405" t="n">
        <v>36.09</v>
      </c>
      <c r="S1405" t="n">
        <v>28.73</v>
      </c>
      <c r="T1405" t="n">
        <v>3014.85</v>
      </c>
      <c r="U1405" t="n">
        <v>0.8</v>
      </c>
      <c r="V1405" t="n">
        <v>0.92</v>
      </c>
      <c r="W1405" t="n">
        <v>0.09</v>
      </c>
      <c r="X1405" t="n">
        <v>0.17</v>
      </c>
      <c r="Y1405" t="n">
        <v>1</v>
      </c>
      <c r="Z1405" t="n">
        <v>10</v>
      </c>
    </row>
    <row r="1406">
      <c r="A1406" t="n">
        <v>45</v>
      </c>
      <c r="B1406" t="n">
        <v>95</v>
      </c>
      <c r="C1406" t="inlineStr">
        <is>
          <t xml:space="preserve">CONCLUIDO	</t>
        </is>
      </c>
      <c r="D1406" t="n">
        <v>8.6022</v>
      </c>
      <c r="E1406" t="n">
        <v>11.62</v>
      </c>
      <c r="F1406" t="n">
        <v>8.9</v>
      </c>
      <c r="G1406" t="n">
        <v>76.25</v>
      </c>
      <c r="H1406" t="n">
        <v>1.07</v>
      </c>
      <c r="I1406" t="n">
        <v>7</v>
      </c>
      <c r="J1406" t="n">
        <v>203.07</v>
      </c>
      <c r="K1406" t="n">
        <v>53.44</v>
      </c>
      <c r="L1406" t="n">
        <v>12.25</v>
      </c>
      <c r="M1406" t="n">
        <v>5</v>
      </c>
      <c r="N1406" t="n">
        <v>42.38</v>
      </c>
      <c r="O1406" t="n">
        <v>25279.03</v>
      </c>
      <c r="P1406" t="n">
        <v>97.51000000000001</v>
      </c>
      <c r="Q1406" t="n">
        <v>446.27</v>
      </c>
      <c r="R1406" t="n">
        <v>36.36</v>
      </c>
      <c r="S1406" t="n">
        <v>28.73</v>
      </c>
      <c r="T1406" t="n">
        <v>3149.86</v>
      </c>
      <c r="U1406" t="n">
        <v>0.79</v>
      </c>
      <c r="V1406" t="n">
        <v>0.92</v>
      </c>
      <c r="W1406" t="n">
        <v>0.09</v>
      </c>
      <c r="X1406" t="n">
        <v>0.18</v>
      </c>
      <c r="Y1406" t="n">
        <v>1</v>
      </c>
      <c r="Z1406" t="n">
        <v>10</v>
      </c>
    </row>
    <row r="1407">
      <c r="A1407" t="n">
        <v>46</v>
      </c>
      <c r="B1407" t="n">
        <v>95</v>
      </c>
      <c r="C1407" t="inlineStr">
        <is>
          <t xml:space="preserve">CONCLUIDO	</t>
        </is>
      </c>
      <c r="D1407" t="n">
        <v>8.607900000000001</v>
      </c>
      <c r="E1407" t="n">
        <v>11.62</v>
      </c>
      <c r="F1407" t="n">
        <v>8.890000000000001</v>
      </c>
      <c r="G1407" t="n">
        <v>76.18000000000001</v>
      </c>
      <c r="H1407" t="n">
        <v>1.09</v>
      </c>
      <c r="I1407" t="n">
        <v>7</v>
      </c>
      <c r="J1407" t="n">
        <v>203.46</v>
      </c>
      <c r="K1407" t="n">
        <v>53.44</v>
      </c>
      <c r="L1407" t="n">
        <v>12.5</v>
      </c>
      <c r="M1407" t="n">
        <v>5</v>
      </c>
      <c r="N1407" t="n">
        <v>42.53</v>
      </c>
      <c r="O1407" t="n">
        <v>25327.74</v>
      </c>
      <c r="P1407" t="n">
        <v>96.86</v>
      </c>
      <c r="Q1407" t="n">
        <v>446.27</v>
      </c>
      <c r="R1407" t="n">
        <v>36.04</v>
      </c>
      <c r="S1407" t="n">
        <v>28.73</v>
      </c>
      <c r="T1407" t="n">
        <v>2992.26</v>
      </c>
      <c r="U1407" t="n">
        <v>0.8</v>
      </c>
      <c r="V1407" t="n">
        <v>0.92</v>
      </c>
      <c r="W1407" t="n">
        <v>0.09</v>
      </c>
      <c r="X1407" t="n">
        <v>0.17</v>
      </c>
      <c r="Y1407" t="n">
        <v>1</v>
      </c>
      <c r="Z1407" t="n">
        <v>10</v>
      </c>
    </row>
    <row r="1408">
      <c r="A1408" t="n">
        <v>47</v>
      </c>
      <c r="B1408" t="n">
        <v>95</v>
      </c>
      <c r="C1408" t="inlineStr">
        <is>
          <t xml:space="preserve">CONCLUIDO	</t>
        </is>
      </c>
      <c r="D1408" t="n">
        <v>8.607100000000001</v>
      </c>
      <c r="E1408" t="n">
        <v>11.62</v>
      </c>
      <c r="F1408" t="n">
        <v>8.890000000000001</v>
      </c>
      <c r="G1408" t="n">
        <v>76.19</v>
      </c>
      <c r="H1408" t="n">
        <v>1.11</v>
      </c>
      <c r="I1408" t="n">
        <v>7</v>
      </c>
      <c r="J1408" t="n">
        <v>203.86</v>
      </c>
      <c r="K1408" t="n">
        <v>53.44</v>
      </c>
      <c r="L1408" t="n">
        <v>12.75</v>
      </c>
      <c r="M1408" t="n">
        <v>5</v>
      </c>
      <c r="N1408" t="n">
        <v>42.67</v>
      </c>
      <c r="O1408" t="n">
        <v>25376.49</v>
      </c>
      <c r="P1408" t="n">
        <v>95.72</v>
      </c>
      <c r="Q1408" t="n">
        <v>446.27</v>
      </c>
      <c r="R1408" t="n">
        <v>36.07</v>
      </c>
      <c r="S1408" t="n">
        <v>28.73</v>
      </c>
      <c r="T1408" t="n">
        <v>3003.6</v>
      </c>
      <c r="U1408" t="n">
        <v>0.8</v>
      </c>
      <c r="V1408" t="n">
        <v>0.92</v>
      </c>
      <c r="W1408" t="n">
        <v>0.09</v>
      </c>
      <c r="X1408" t="n">
        <v>0.17</v>
      </c>
      <c r="Y1408" t="n">
        <v>1</v>
      </c>
      <c r="Z1408" t="n">
        <v>10</v>
      </c>
    </row>
    <row r="1409">
      <c r="A1409" t="n">
        <v>48</v>
      </c>
      <c r="B1409" t="n">
        <v>95</v>
      </c>
      <c r="C1409" t="inlineStr">
        <is>
          <t xml:space="preserve">CONCLUIDO	</t>
        </is>
      </c>
      <c r="D1409" t="n">
        <v>8.6159</v>
      </c>
      <c r="E1409" t="n">
        <v>11.61</v>
      </c>
      <c r="F1409" t="n">
        <v>8.880000000000001</v>
      </c>
      <c r="G1409" t="n">
        <v>76.09</v>
      </c>
      <c r="H1409" t="n">
        <v>1.13</v>
      </c>
      <c r="I1409" t="n">
        <v>7</v>
      </c>
      <c r="J1409" t="n">
        <v>204.25</v>
      </c>
      <c r="K1409" t="n">
        <v>53.44</v>
      </c>
      <c r="L1409" t="n">
        <v>13</v>
      </c>
      <c r="M1409" t="n">
        <v>5</v>
      </c>
      <c r="N1409" t="n">
        <v>42.82</v>
      </c>
      <c r="O1409" t="n">
        <v>25425.3</v>
      </c>
      <c r="P1409" t="n">
        <v>95.14</v>
      </c>
      <c r="Q1409" t="n">
        <v>446.3</v>
      </c>
      <c r="R1409" t="n">
        <v>35.67</v>
      </c>
      <c r="S1409" t="n">
        <v>28.73</v>
      </c>
      <c r="T1409" t="n">
        <v>2807.4</v>
      </c>
      <c r="U1409" t="n">
        <v>0.8100000000000001</v>
      </c>
      <c r="V1409" t="n">
        <v>0.92</v>
      </c>
      <c r="W1409" t="n">
        <v>0.09</v>
      </c>
      <c r="X1409" t="n">
        <v>0.16</v>
      </c>
      <c r="Y1409" t="n">
        <v>1</v>
      </c>
      <c r="Z1409" t="n">
        <v>10</v>
      </c>
    </row>
    <row r="1410">
      <c r="A1410" t="n">
        <v>49</v>
      </c>
      <c r="B1410" t="n">
        <v>95</v>
      </c>
      <c r="C1410" t="inlineStr">
        <is>
          <t xml:space="preserve">CONCLUIDO	</t>
        </is>
      </c>
      <c r="D1410" t="n">
        <v>8.6281</v>
      </c>
      <c r="E1410" t="n">
        <v>11.59</v>
      </c>
      <c r="F1410" t="n">
        <v>8.859999999999999</v>
      </c>
      <c r="G1410" t="n">
        <v>75.95</v>
      </c>
      <c r="H1410" t="n">
        <v>1.15</v>
      </c>
      <c r="I1410" t="n">
        <v>7</v>
      </c>
      <c r="J1410" t="n">
        <v>204.65</v>
      </c>
      <c r="K1410" t="n">
        <v>53.44</v>
      </c>
      <c r="L1410" t="n">
        <v>13.25</v>
      </c>
      <c r="M1410" t="n">
        <v>5</v>
      </c>
      <c r="N1410" t="n">
        <v>42.96</v>
      </c>
      <c r="O1410" t="n">
        <v>25474.16</v>
      </c>
      <c r="P1410" t="n">
        <v>93.36</v>
      </c>
      <c r="Q1410" t="n">
        <v>446.3</v>
      </c>
      <c r="R1410" t="n">
        <v>35.05</v>
      </c>
      <c r="S1410" t="n">
        <v>28.73</v>
      </c>
      <c r="T1410" t="n">
        <v>2497.24</v>
      </c>
      <c r="U1410" t="n">
        <v>0.82</v>
      </c>
      <c r="V1410" t="n">
        <v>0.92</v>
      </c>
      <c r="W1410" t="n">
        <v>0.09</v>
      </c>
      <c r="X1410" t="n">
        <v>0.14</v>
      </c>
      <c r="Y1410" t="n">
        <v>1</v>
      </c>
      <c r="Z1410" t="n">
        <v>10</v>
      </c>
    </row>
    <row r="1411">
      <c r="A1411" t="n">
        <v>50</v>
      </c>
      <c r="B1411" t="n">
        <v>95</v>
      </c>
      <c r="C1411" t="inlineStr">
        <is>
          <t xml:space="preserve">CONCLUIDO	</t>
        </is>
      </c>
      <c r="D1411" t="n">
        <v>8.6622</v>
      </c>
      <c r="E1411" t="n">
        <v>11.54</v>
      </c>
      <c r="F1411" t="n">
        <v>8.85</v>
      </c>
      <c r="G1411" t="n">
        <v>88.53</v>
      </c>
      <c r="H1411" t="n">
        <v>1.17</v>
      </c>
      <c r="I1411" t="n">
        <v>6</v>
      </c>
      <c r="J1411" t="n">
        <v>205.05</v>
      </c>
      <c r="K1411" t="n">
        <v>53.44</v>
      </c>
      <c r="L1411" t="n">
        <v>13.5</v>
      </c>
      <c r="M1411" t="n">
        <v>3</v>
      </c>
      <c r="N1411" t="n">
        <v>43.11</v>
      </c>
      <c r="O1411" t="n">
        <v>25523.06</v>
      </c>
      <c r="P1411" t="n">
        <v>93.23999999999999</v>
      </c>
      <c r="Q1411" t="n">
        <v>446.27</v>
      </c>
      <c r="R1411" t="n">
        <v>34.92</v>
      </c>
      <c r="S1411" t="n">
        <v>28.73</v>
      </c>
      <c r="T1411" t="n">
        <v>2436.97</v>
      </c>
      <c r="U1411" t="n">
        <v>0.82</v>
      </c>
      <c r="V1411" t="n">
        <v>0.92</v>
      </c>
      <c r="W1411" t="n">
        <v>0.09</v>
      </c>
      <c r="X1411" t="n">
        <v>0.13</v>
      </c>
      <c r="Y1411" t="n">
        <v>1</v>
      </c>
      <c r="Z1411" t="n">
        <v>10</v>
      </c>
    </row>
    <row r="1412">
      <c r="A1412" t="n">
        <v>51</v>
      </c>
      <c r="B1412" t="n">
        <v>95</v>
      </c>
      <c r="C1412" t="inlineStr">
        <is>
          <t xml:space="preserve">CONCLUIDO	</t>
        </is>
      </c>
      <c r="D1412" t="n">
        <v>8.636799999999999</v>
      </c>
      <c r="E1412" t="n">
        <v>11.58</v>
      </c>
      <c r="F1412" t="n">
        <v>8.890000000000001</v>
      </c>
      <c r="G1412" t="n">
        <v>88.86</v>
      </c>
      <c r="H1412" t="n">
        <v>1.19</v>
      </c>
      <c r="I1412" t="n">
        <v>6</v>
      </c>
      <c r="J1412" t="n">
        <v>205.44</v>
      </c>
      <c r="K1412" t="n">
        <v>53.44</v>
      </c>
      <c r="L1412" t="n">
        <v>13.75</v>
      </c>
      <c r="M1412" t="n">
        <v>2</v>
      </c>
      <c r="N1412" t="n">
        <v>43.26</v>
      </c>
      <c r="O1412" t="n">
        <v>25572.02</v>
      </c>
      <c r="P1412" t="n">
        <v>93.75</v>
      </c>
      <c r="Q1412" t="n">
        <v>446.29</v>
      </c>
      <c r="R1412" t="n">
        <v>36.04</v>
      </c>
      <c r="S1412" t="n">
        <v>28.73</v>
      </c>
      <c r="T1412" t="n">
        <v>2996.1</v>
      </c>
      <c r="U1412" t="n">
        <v>0.8</v>
      </c>
      <c r="V1412" t="n">
        <v>0.92</v>
      </c>
      <c r="W1412" t="n">
        <v>0.09</v>
      </c>
      <c r="X1412" t="n">
        <v>0.17</v>
      </c>
      <c r="Y1412" t="n">
        <v>1</v>
      </c>
      <c r="Z1412" t="n">
        <v>10</v>
      </c>
    </row>
    <row r="1413">
      <c r="A1413" t="n">
        <v>52</v>
      </c>
      <c r="B1413" t="n">
        <v>95</v>
      </c>
      <c r="C1413" t="inlineStr">
        <is>
          <t xml:space="preserve">CONCLUIDO	</t>
        </is>
      </c>
      <c r="D1413" t="n">
        <v>8.6503</v>
      </c>
      <c r="E1413" t="n">
        <v>11.56</v>
      </c>
      <c r="F1413" t="n">
        <v>8.869999999999999</v>
      </c>
      <c r="G1413" t="n">
        <v>88.68000000000001</v>
      </c>
      <c r="H1413" t="n">
        <v>1.21</v>
      </c>
      <c r="I1413" t="n">
        <v>6</v>
      </c>
      <c r="J1413" t="n">
        <v>205.84</v>
      </c>
      <c r="K1413" t="n">
        <v>53.44</v>
      </c>
      <c r="L1413" t="n">
        <v>14</v>
      </c>
      <c r="M1413" t="n">
        <v>2</v>
      </c>
      <c r="N1413" t="n">
        <v>43.4</v>
      </c>
      <c r="O1413" t="n">
        <v>25621.03</v>
      </c>
      <c r="P1413" t="n">
        <v>93.94</v>
      </c>
      <c r="Q1413" t="n">
        <v>446.29</v>
      </c>
      <c r="R1413" t="n">
        <v>35.34</v>
      </c>
      <c r="S1413" t="n">
        <v>28.73</v>
      </c>
      <c r="T1413" t="n">
        <v>2647.48</v>
      </c>
      <c r="U1413" t="n">
        <v>0.8100000000000001</v>
      </c>
      <c r="V1413" t="n">
        <v>0.92</v>
      </c>
      <c r="W1413" t="n">
        <v>0.09</v>
      </c>
      <c r="X1413" t="n">
        <v>0.15</v>
      </c>
      <c r="Y1413" t="n">
        <v>1</v>
      </c>
      <c r="Z1413" t="n">
        <v>10</v>
      </c>
    </row>
    <row r="1414">
      <c r="A1414" t="n">
        <v>53</v>
      </c>
      <c r="B1414" t="n">
        <v>95</v>
      </c>
      <c r="C1414" t="inlineStr">
        <is>
          <t xml:space="preserve">CONCLUIDO	</t>
        </is>
      </c>
      <c r="D1414" t="n">
        <v>8.655900000000001</v>
      </c>
      <c r="E1414" t="n">
        <v>11.55</v>
      </c>
      <c r="F1414" t="n">
        <v>8.859999999999999</v>
      </c>
      <c r="G1414" t="n">
        <v>88.61</v>
      </c>
      <c r="H1414" t="n">
        <v>1.23</v>
      </c>
      <c r="I1414" t="n">
        <v>6</v>
      </c>
      <c r="J1414" t="n">
        <v>206.24</v>
      </c>
      <c r="K1414" t="n">
        <v>53.44</v>
      </c>
      <c r="L1414" t="n">
        <v>14.25</v>
      </c>
      <c r="M1414" t="n">
        <v>1</v>
      </c>
      <c r="N1414" t="n">
        <v>43.55</v>
      </c>
      <c r="O1414" t="n">
        <v>25670.09</v>
      </c>
      <c r="P1414" t="n">
        <v>93.95999999999999</v>
      </c>
      <c r="Q1414" t="n">
        <v>446.29</v>
      </c>
      <c r="R1414" t="n">
        <v>35.08</v>
      </c>
      <c r="S1414" t="n">
        <v>28.73</v>
      </c>
      <c r="T1414" t="n">
        <v>2514.59</v>
      </c>
      <c r="U1414" t="n">
        <v>0.82</v>
      </c>
      <c r="V1414" t="n">
        <v>0.92</v>
      </c>
      <c r="W1414" t="n">
        <v>0.09</v>
      </c>
      <c r="X1414" t="n">
        <v>0.14</v>
      </c>
      <c r="Y1414" t="n">
        <v>1</v>
      </c>
      <c r="Z1414" t="n">
        <v>10</v>
      </c>
    </row>
    <row r="1415">
      <c r="A1415" t="n">
        <v>54</v>
      </c>
      <c r="B1415" t="n">
        <v>95</v>
      </c>
      <c r="C1415" t="inlineStr">
        <is>
          <t xml:space="preserve">CONCLUIDO	</t>
        </is>
      </c>
      <c r="D1415" t="n">
        <v>8.6576</v>
      </c>
      <c r="E1415" t="n">
        <v>11.55</v>
      </c>
      <c r="F1415" t="n">
        <v>8.859999999999999</v>
      </c>
      <c r="G1415" t="n">
        <v>88.59</v>
      </c>
      <c r="H1415" t="n">
        <v>1.25</v>
      </c>
      <c r="I1415" t="n">
        <v>6</v>
      </c>
      <c r="J1415" t="n">
        <v>206.64</v>
      </c>
      <c r="K1415" t="n">
        <v>53.44</v>
      </c>
      <c r="L1415" t="n">
        <v>14.5</v>
      </c>
      <c r="M1415" t="n">
        <v>1</v>
      </c>
      <c r="N1415" t="n">
        <v>43.7</v>
      </c>
      <c r="O1415" t="n">
        <v>25719.19</v>
      </c>
      <c r="P1415" t="n">
        <v>93.97</v>
      </c>
      <c r="Q1415" t="n">
        <v>446.29</v>
      </c>
      <c r="R1415" t="n">
        <v>35</v>
      </c>
      <c r="S1415" t="n">
        <v>28.73</v>
      </c>
      <c r="T1415" t="n">
        <v>2474.6</v>
      </c>
      <c r="U1415" t="n">
        <v>0.82</v>
      </c>
      <c r="V1415" t="n">
        <v>0.92</v>
      </c>
      <c r="W1415" t="n">
        <v>0.09</v>
      </c>
      <c r="X1415" t="n">
        <v>0.14</v>
      </c>
      <c r="Y1415" t="n">
        <v>1</v>
      </c>
      <c r="Z1415" t="n">
        <v>10</v>
      </c>
    </row>
    <row r="1416">
      <c r="A1416" t="n">
        <v>55</v>
      </c>
      <c r="B1416" t="n">
        <v>95</v>
      </c>
      <c r="C1416" t="inlineStr">
        <is>
          <t xml:space="preserve">CONCLUIDO	</t>
        </is>
      </c>
      <c r="D1416" t="n">
        <v>8.656599999999999</v>
      </c>
      <c r="E1416" t="n">
        <v>11.55</v>
      </c>
      <c r="F1416" t="n">
        <v>8.859999999999999</v>
      </c>
      <c r="G1416" t="n">
        <v>88.59999999999999</v>
      </c>
      <c r="H1416" t="n">
        <v>1.27</v>
      </c>
      <c r="I1416" t="n">
        <v>6</v>
      </c>
      <c r="J1416" t="n">
        <v>207.03</v>
      </c>
      <c r="K1416" t="n">
        <v>53.44</v>
      </c>
      <c r="L1416" t="n">
        <v>14.75</v>
      </c>
      <c r="M1416" t="n">
        <v>0</v>
      </c>
      <c r="N1416" t="n">
        <v>43.85</v>
      </c>
      <c r="O1416" t="n">
        <v>25768.35</v>
      </c>
      <c r="P1416" t="n">
        <v>94.06999999999999</v>
      </c>
      <c r="Q1416" t="n">
        <v>446.29</v>
      </c>
      <c r="R1416" t="n">
        <v>35.03</v>
      </c>
      <c r="S1416" t="n">
        <v>28.73</v>
      </c>
      <c r="T1416" t="n">
        <v>2491.77</v>
      </c>
      <c r="U1416" t="n">
        <v>0.82</v>
      </c>
      <c r="V1416" t="n">
        <v>0.92</v>
      </c>
      <c r="W1416" t="n">
        <v>0.09</v>
      </c>
      <c r="X1416" t="n">
        <v>0.14</v>
      </c>
      <c r="Y1416" t="n">
        <v>1</v>
      </c>
      <c r="Z1416" t="n">
        <v>10</v>
      </c>
    </row>
    <row r="1417">
      <c r="A1417" t="n">
        <v>0</v>
      </c>
      <c r="B1417" t="n">
        <v>55</v>
      </c>
      <c r="C1417" t="inlineStr">
        <is>
          <t xml:space="preserve">CONCLUIDO	</t>
        </is>
      </c>
      <c r="D1417" t="n">
        <v>6.7048</v>
      </c>
      <c r="E1417" t="n">
        <v>14.91</v>
      </c>
      <c r="F1417" t="n">
        <v>10.97</v>
      </c>
      <c r="G1417" t="n">
        <v>8.44</v>
      </c>
      <c r="H1417" t="n">
        <v>0.15</v>
      </c>
      <c r="I1417" t="n">
        <v>78</v>
      </c>
      <c r="J1417" t="n">
        <v>116.05</v>
      </c>
      <c r="K1417" t="n">
        <v>43.4</v>
      </c>
      <c r="L1417" t="n">
        <v>1</v>
      </c>
      <c r="M1417" t="n">
        <v>76</v>
      </c>
      <c r="N1417" t="n">
        <v>16.65</v>
      </c>
      <c r="O1417" t="n">
        <v>14546.17</v>
      </c>
      <c r="P1417" t="n">
        <v>106.68</v>
      </c>
      <c r="Q1417" t="n">
        <v>446.39</v>
      </c>
      <c r="R1417" t="n">
        <v>103.97</v>
      </c>
      <c r="S1417" t="n">
        <v>28.73</v>
      </c>
      <c r="T1417" t="n">
        <v>36599.31</v>
      </c>
      <c r="U1417" t="n">
        <v>0.28</v>
      </c>
      <c r="V1417" t="n">
        <v>0.74</v>
      </c>
      <c r="W1417" t="n">
        <v>0.2</v>
      </c>
      <c r="X1417" t="n">
        <v>2.24</v>
      </c>
      <c r="Y1417" t="n">
        <v>1</v>
      </c>
      <c r="Z1417" t="n">
        <v>10</v>
      </c>
    </row>
    <row r="1418">
      <c r="A1418" t="n">
        <v>1</v>
      </c>
      <c r="B1418" t="n">
        <v>55</v>
      </c>
      <c r="C1418" t="inlineStr">
        <is>
          <t xml:space="preserve">CONCLUIDO	</t>
        </is>
      </c>
      <c r="D1418" t="n">
        <v>7.1971</v>
      </c>
      <c r="E1418" t="n">
        <v>13.89</v>
      </c>
      <c r="F1418" t="n">
        <v>10.4</v>
      </c>
      <c r="G1418" t="n">
        <v>10.58</v>
      </c>
      <c r="H1418" t="n">
        <v>0.19</v>
      </c>
      <c r="I1418" t="n">
        <v>59</v>
      </c>
      <c r="J1418" t="n">
        <v>116.37</v>
      </c>
      <c r="K1418" t="n">
        <v>43.4</v>
      </c>
      <c r="L1418" t="n">
        <v>1.25</v>
      </c>
      <c r="M1418" t="n">
        <v>57</v>
      </c>
      <c r="N1418" t="n">
        <v>16.72</v>
      </c>
      <c r="O1418" t="n">
        <v>14585.96</v>
      </c>
      <c r="P1418" t="n">
        <v>100.35</v>
      </c>
      <c r="Q1418" t="n">
        <v>446.3</v>
      </c>
      <c r="R1418" t="n">
        <v>85.37</v>
      </c>
      <c r="S1418" t="n">
        <v>28.73</v>
      </c>
      <c r="T1418" t="n">
        <v>27396.51</v>
      </c>
      <c r="U1418" t="n">
        <v>0.34</v>
      </c>
      <c r="V1418" t="n">
        <v>0.78</v>
      </c>
      <c r="W1418" t="n">
        <v>0.17</v>
      </c>
      <c r="X1418" t="n">
        <v>1.68</v>
      </c>
      <c r="Y1418" t="n">
        <v>1</v>
      </c>
      <c r="Z1418" t="n">
        <v>10</v>
      </c>
    </row>
    <row r="1419">
      <c r="A1419" t="n">
        <v>2</v>
      </c>
      <c r="B1419" t="n">
        <v>55</v>
      </c>
      <c r="C1419" t="inlineStr">
        <is>
          <t xml:space="preserve">CONCLUIDO	</t>
        </is>
      </c>
      <c r="D1419" t="n">
        <v>7.5094</v>
      </c>
      <c r="E1419" t="n">
        <v>13.32</v>
      </c>
      <c r="F1419" t="n">
        <v>10.09</v>
      </c>
      <c r="G1419" t="n">
        <v>12.61</v>
      </c>
      <c r="H1419" t="n">
        <v>0.23</v>
      </c>
      <c r="I1419" t="n">
        <v>48</v>
      </c>
      <c r="J1419" t="n">
        <v>116.69</v>
      </c>
      <c r="K1419" t="n">
        <v>43.4</v>
      </c>
      <c r="L1419" t="n">
        <v>1.5</v>
      </c>
      <c r="M1419" t="n">
        <v>46</v>
      </c>
      <c r="N1419" t="n">
        <v>16.79</v>
      </c>
      <c r="O1419" t="n">
        <v>14625.77</v>
      </c>
      <c r="P1419" t="n">
        <v>96.45999999999999</v>
      </c>
      <c r="Q1419" t="n">
        <v>446.3</v>
      </c>
      <c r="R1419" t="n">
        <v>75.13</v>
      </c>
      <c r="S1419" t="n">
        <v>28.73</v>
      </c>
      <c r="T1419" t="n">
        <v>22331.15</v>
      </c>
      <c r="U1419" t="n">
        <v>0.38</v>
      </c>
      <c r="V1419" t="n">
        <v>0.8100000000000001</v>
      </c>
      <c r="W1419" t="n">
        <v>0.16</v>
      </c>
      <c r="X1419" t="n">
        <v>1.36</v>
      </c>
      <c r="Y1419" t="n">
        <v>1</v>
      </c>
      <c r="Z1419" t="n">
        <v>10</v>
      </c>
    </row>
    <row r="1420">
      <c r="A1420" t="n">
        <v>3</v>
      </c>
      <c r="B1420" t="n">
        <v>55</v>
      </c>
      <c r="C1420" t="inlineStr">
        <is>
          <t xml:space="preserve">CONCLUIDO	</t>
        </is>
      </c>
      <c r="D1420" t="n">
        <v>7.7603</v>
      </c>
      <c r="E1420" t="n">
        <v>12.89</v>
      </c>
      <c r="F1420" t="n">
        <v>9.85</v>
      </c>
      <c r="G1420" t="n">
        <v>14.77</v>
      </c>
      <c r="H1420" t="n">
        <v>0.26</v>
      </c>
      <c r="I1420" t="n">
        <v>40</v>
      </c>
      <c r="J1420" t="n">
        <v>117.01</v>
      </c>
      <c r="K1420" t="n">
        <v>43.4</v>
      </c>
      <c r="L1420" t="n">
        <v>1.75</v>
      </c>
      <c r="M1420" t="n">
        <v>38</v>
      </c>
      <c r="N1420" t="n">
        <v>16.86</v>
      </c>
      <c r="O1420" t="n">
        <v>14665.62</v>
      </c>
      <c r="P1420" t="n">
        <v>93.26000000000001</v>
      </c>
      <c r="Q1420" t="n">
        <v>446.38</v>
      </c>
      <c r="R1420" t="n">
        <v>67.34999999999999</v>
      </c>
      <c r="S1420" t="n">
        <v>28.73</v>
      </c>
      <c r="T1420" t="n">
        <v>18477.61</v>
      </c>
      <c r="U1420" t="n">
        <v>0.43</v>
      </c>
      <c r="V1420" t="n">
        <v>0.83</v>
      </c>
      <c r="W1420" t="n">
        <v>0.14</v>
      </c>
      <c r="X1420" t="n">
        <v>1.12</v>
      </c>
      <c r="Y1420" t="n">
        <v>1</v>
      </c>
      <c r="Z1420" t="n">
        <v>10</v>
      </c>
    </row>
    <row r="1421">
      <c r="A1421" t="n">
        <v>4</v>
      </c>
      <c r="B1421" t="n">
        <v>55</v>
      </c>
      <c r="C1421" t="inlineStr">
        <is>
          <t xml:space="preserve">CONCLUIDO	</t>
        </is>
      </c>
      <c r="D1421" t="n">
        <v>7.9662</v>
      </c>
      <c r="E1421" t="n">
        <v>12.55</v>
      </c>
      <c r="F1421" t="n">
        <v>9.66</v>
      </c>
      <c r="G1421" t="n">
        <v>17.04</v>
      </c>
      <c r="H1421" t="n">
        <v>0.3</v>
      </c>
      <c r="I1421" t="n">
        <v>34</v>
      </c>
      <c r="J1421" t="n">
        <v>117.34</v>
      </c>
      <c r="K1421" t="n">
        <v>43.4</v>
      </c>
      <c r="L1421" t="n">
        <v>2</v>
      </c>
      <c r="M1421" t="n">
        <v>32</v>
      </c>
      <c r="N1421" t="n">
        <v>16.94</v>
      </c>
      <c r="O1421" t="n">
        <v>14705.49</v>
      </c>
      <c r="P1421" t="n">
        <v>90.67</v>
      </c>
      <c r="Q1421" t="n">
        <v>446.3</v>
      </c>
      <c r="R1421" t="n">
        <v>61</v>
      </c>
      <c r="S1421" t="n">
        <v>28.73</v>
      </c>
      <c r="T1421" t="n">
        <v>15335.67</v>
      </c>
      <c r="U1421" t="n">
        <v>0.47</v>
      </c>
      <c r="V1421" t="n">
        <v>0.84</v>
      </c>
      <c r="W1421" t="n">
        <v>0.14</v>
      </c>
      <c r="X1421" t="n">
        <v>0.9399999999999999</v>
      </c>
      <c r="Y1421" t="n">
        <v>1</v>
      </c>
      <c r="Z1421" t="n">
        <v>10</v>
      </c>
    </row>
    <row r="1422">
      <c r="A1422" t="n">
        <v>5</v>
      </c>
      <c r="B1422" t="n">
        <v>55</v>
      </c>
      <c r="C1422" t="inlineStr">
        <is>
          <t xml:space="preserve">CONCLUIDO	</t>
        </is>
      </c>
      <c r="D1422" t="n">
        <v>8.122199999999999</v>
      </c>
      <c r="E1422" t="n">
        <v>12.31</v>
      </c>
      <c r="F1422" t="n">
        <v>9.51</v>
      </c>
      <c r="G1422" t="n">
        <v>19.02</v>
      </c>
      <c r="H1422" t="n">
        <v>0.34</v>
      </c>
      <c r="I1422" t="n">
        <v>30</v>
      </c>
      <c r="J1422" t="n">
        <v>117.66</v>
      </c>
      <c r="K1422" t="n">
        <v>43.4</v>
      </c>
      <c r="L1422" t="n">
        <v>2.25</v>
      </c>
      <c r="M1422" t="n">
        <v>28</v>
      </c>
      <c r="N1422" t="n">
        <v>17.01</v>
      </c>
      <c r="O1422" t="n">
        <v>14745.39</v>
      </c>
      <c r="P1422" t="n">
        <v>88.39</v>
      </c>
      <c r="Q1422" t="n">
        <v>446.27</v>
      </c>
      <c r="R1422" t="n">
        <v>56.16</v>
      </c>
      <c r="S1422" t="n">
        <v>28.73</v>
      </c>
      <c r="T1422" t="n">
        <v>12933.94</v>
      </c>
      <c r="U1422" t="n">
        <v>0.51</v>
      </c>
      <c r="V1422" t="n">
        <v>0.86</v>
      </c>
      <c r="W1422" t="n">
        <v>0.13</v>
      </c>
      <c r="X1422" t="n">
        <v>0.79</v>
      </c>
      <c r="Y1422" t="n">
        <v>1</v>
      </c>
      <c r="Z1422" t="n">
        <v>10</v>
      </c>
    </row>
    <row r="1423">
      <c r="A1423" t="n">
        <v>6</v>
      </c>
      <c r="B1423" t="n">
        <v>55</v>
      </c>
      <c r="C1423" t="inlineStr">
        <is>
          <t xml:space="preserve">CONCLUIDO	</t>
        </is>
      </c>
      <c r="D1423" t="n">
        <v>8.248699999999999</v>
      </c>
      <c r="E1423" t="n">
        <v>12.12</v>
      </c>
      <c r="F1423" t="n">
        <v>9.42</v>
      </c>
      <c r="G1423" t="n">
        <v>21.73</v>
      </c>
      <c r="H1423" t="n">
        <v>0.37</v>
      </c>
      <c r="I1423" t="n">
        <v>26</v>
      </c>
      <c r="J1423" t="n">
        <v>117.98</v>
      </c>
      <c r="K1423" t="n">
        <v>43.4</v>
      </c>
      <c r="L1423" t="n">
        <v>2.5</v>
      </c>
      <c r="M1423" t="n">
        <v>24</v>
      </c>
      <c r="N1423" t="n">
        <v>17.08</v>
      </c>
      <c r="O1423" t="n">
        <v>14785.31</v>
      </c>
      <c r="P1423" t="n">
        <v>86.66</v>
      </c>
      <c r="Q1423" t="n">
        <v>446.32</v>
      </c>
      <c r="R1423" t="n">
        <v>53.91</v>
      </c>
      <c r="S1423" t="n">
        <v>28.73</v>
      </c>
      <c r="T1423" t="n">
        <v>11828.5</v>
      </c>
      <c r="U1423" t="n">
        <v>0.53</v>
      </c>
      <c r="V1423" t="n">
        <v>0.86</v>
      </c>
      <c r="W1423" t="n">
        <v>0.11</v>
      </c>
      <c r="X1423" t="n">
        <v>0.7</v>
      </c>
      <c r="Y1423" t="n">
        <v>1</v>
      </c>
      <c r="Z1423" t="n">
        <v>10</v>
      </c>
    </row>
    <row r="1424">
      <c r="A1424" t="n">
        <v>7</v>
      </c>
      <c r="B1424" t="n">
        <v>55</v>
      </c>
      <c r="C1424" t="inlineStr">
        <is>
          <t xml:space="preserve">CONCLUIDO	</t>
        </is>
      </c>
      <c r="D1424" t="n">
        <v>8.2751</v>
      </c>
      <c r="E1424" t="n">
        <v>12.08</v>
      </c>
      <c r="F1424" t="n">
        <v>9.43</v>
      </c>
      <c r="G1424" t="n">
        <v>23.57</v>
      </c>
      <c r="H1424" t="n">
        <v>0.41</v>
      </c>
      <c r="I1424" t="n">
        <v>24</v>
      </c>
      <c r="J1424" t="n">
        <v>118.31</v>
      </c>
      <c r="K1424" t="n">
        <v>43.4</v>
      </c>
      <c r="L1424" t="n">
        <v>2.75</v>
      </c>
      <c r="M1424" t="n">
        <v>22</v>
      </c>
      <c r="N1424" t="n">
        <v>17.16</v>
      </c>
      <c r="O1424" t="n">
        <v>14825.26</v>
      </c>
      <c r="P1424" t="n">
        <v>86.09999999999999</v>
      </c>
      <c r="Q1424" t="n">
        <v>446.32</v>
      </c>
      <c r="R1424" t="n">
        <v>53.84</v>
      </c>
      <c r="S1424" t="n">
        <v>28.73</v>
      </c>
      <c r="T1424" t="n">
        <v>11803.26</v>
      </c>
      <c r="U1424" t="n">
        <v>0.53</v>
      </c>
      <c r="V1424" t="n">
        <v>0.86</v>
      </c>
      <c r="W1424" t="n">
        <v>0.12</v>
      </c>
      <c r="X1424" t="n">
        <v>0.71</v>
      </c>
      <c r="Y1424" t="n">
        <v>1</v>
      </c>
      <c r="Z1424" t="n">
        <v>10</v>
      </c>
    </row>
    <row r="1425">
      <c r="A1425" t="n">
        <v>8</v>
      </c>
      <c r="B1425" t="n">
        <v>55</v>
      </c>
      <c r="C1425" t="inlineStr">
        <is>
          <t xml:space="preserve">CONCLUIDO	</t>
        </is>
      </c>
      <c r="D1425" t="n">
        <v>8.367599999999999</v>
      </c>
      <c r="E1425" t="n">
        <v>11.95</v>
      </c>
      <c r="F1425" t="n">
        <v>9.34</v>
      </c>
      <c r="G1425" t="n">
        <v>25.48</v>
      </c>
      <c r="H1425" t="n">
        <v>0.45</v>
      </c>
      <c r="I1425" t="n">
        <v>22</v>
      </c>
      <c r="J1425" t="n">
        <v>118.63</v>
      </c>
      <c r="K1425" t="n">
        <v>43.4</v>
      </c>
      <c r="L1425" t="n">
        <v>3</v>
      </c>
      <c r="M1425" t="n">
        <v>20</v>
      </c>
      <c r="N1425" t="n">
        <v>17.23</v>
      </c>
      <c r="O1425" t="n">
        <v>14865.24</v>
      </c>
      <c r="P1425" t="n">
        <v>84.15000000000001</v>
      </c>
      <c r="Q1425" t="n">
        <v>446.3</v>
      </c>
      <c r="R1425" t="n">
        <v>50.83</v>
      </c>
      <c r="S1425" t="n">
        <v>28.73</v>
      </c>
      <c r="T1425" t="n">
        <v>10311.7</v>
      </c>
      <c r="U1425" t="n">
        <v>0.57</v>
      </c>
      <c r="V1425" t="n">
        <v>0.87</v>
      </c>
      <c r="W1425" t="n">
        <v>0.12</v>
      </c>
      <c r="X1425" t="n">
        <v>0.62</v>
      </c>
      <c r="Y1425" t="n">
        <v>1</v>
      </c>
      <c r="Z1425" t="n">
        <v>10</v>
      </c>
    </row>
    <row r="1426">
      <c r="A1426" t="n">
        <v>9</v>
      </c>
      <c r="B1426" t="n">
        <v>55</v>
      </c>
      <c r="C1426" t="inlineStr">
        <is>
          <t xml:space="preserve">CONCLUIDO	</t>
        </is>
      </c>
      <c r="D1426" t="n">
        <v>8.4491</v>
      </c>
      <c r="E1426" t="n">
        <v>11.84</v>
      </c>
      <c r="F1426" t="n">
        <v>9.27</v>
      </c>
      <c r="G1426" t="n">
        <v>27.82</v>
      </c>
      <c r="H1426" t="n">
        <v>0.48</v>
      </c>
      <c r="I1426" t="n">
        <v>20</v>
      </c>
      <c r="J1426" t="n">
        <v>118.96</v>
      </c>
      <c r="K1426" t="n">
        <v>43.4</v>
      </c>
      <c r="L1426" t="n">
        <v>3.25</v>
      </c>
      <c r="M1426" t="n">
        <v>18</v>
      </c>
      <c r="N1426" t="n">
        <v>17.31</v>
      </c>
      <c r="O1426" t="n">
        <v>14905.25</v>
      </c>
      <c r="P1426" t="n">
        <v>82.95</v>
      </c>
      <c r="Q1426" t="n">
        <v>446.31</v>
      </c>
      <c r="R1426" t="n">
        <v>48.62</v>
      </c>
      <c r="S1426" t="n">
        <v>28.73</v>
      </c>
      <c r="T1426" t="n">
        <v>9217.41</v>
      </c>
      <c r="U1426" t="n">
        <v>0.59</v>
      </c>
      <c r="V1426" t="n">
        <v>0.88</v>
      </c>
      <c r="W1426" t="n">
        <v>0.11</v>
      </c>
      <c r="X1426" t="n">
        <v>0.55</v>
      </c>
      <c r="Y1426" t="n">
        <v>1</v>
      </c>
      <c r="Z1426" t="n">
        <v>10</v>
      </c>
    </row>
    <row r="1427">
      <c r="A1427" t="n">
        <v>10</v>
      </c>
      <c r="B1427" t="n">
        <v>55</v>
      </c>
      <c r="C1427" t="inlineStr">
        <is>
          <t xml:space="preserve">CONCLUIDO	</t>
        </is>
      </c>
      <c r="D1427" t="n">
        <v>8.5411</v>
      </c>
      <c r="E1427" t="n">
        <v>11.71</v>
      </c>
      <c r="F1427" t="n">
        <v>9.19</v>
      </c>
      <c r="G1427" t="n">
        <v>30.65</v>
      </c>
      <c r="H1427" t="n">
        <v>0.52</v>
      </c>
      <c r="I1427" t="n">
        <v>18</v>
      </c>
      <c r="J1427" t="n">
        <v>119.28</v>
      </c>
      <c r="K1427" t="n">
        <v>43.4</v>
      </c>
      <c r="L1427" t="n">
        <v>3.5</v>
      </c>
      <c r="M1427" t="n">
        <v>16</v>
      </c>
      <c r="N1427" t="n">
        <v>17.38</v>
      </c>
      <c r="O1427" t="n">
        <v>14945.29</v>
      </c>
      <c r="P1427" t="n">
        <v>81.20999999999999</v>
      </c>
      <c r="Q1427" t="n">
        <v>446.28</v>
      </c>
      <c r="R1427" t="n">
        <v>46.01</v>
      </c>
      <c r="S1427" t="n">
        <v>28.73</v>
      </c>
      <c r="T1427" t="n">
        <v>7919.03</v>
      </c>
      <c r="U1427" t="n">
        <v>0.62</v>
      </c>
      <c r="V1427" t="n">
        <v>0.89</v>
      </c>
      <c r="W1427" t="n">
        <v>0.11</v>
      </c>
      <c r="X1427" t="n">
        <v>0.47</v>
      </c>
      <c r="Y1427" t="n">
        <v>1</v>
      </c>
      <c r="Z1427" t="n">
        <v>10</v>
      </c>
    </row>
    <row r="1428">
      <c r="A1428" t="n">
        <v>11</v>
      </c>
      <c r="B1428" t="n">
        <v>55</v>
      </c>
      <c r="C1428" t="inlineStr">
        <is>
          <t xml:space="preserve">CONCLUIDO	</t>
        </is>
      </c>
      <c r="D1428" t="n">
        <v>8.575100000000001</v>
      </c>
      <c r="E1428" t="n">
        <v>11.66</v>
      </c>
      <c r="F1428" t="n">
        <v>9.17</v>
      </c>
      <c r="G1428" t="n">
        <v>32.37</v>
      </c>
      <c r="H1428" t="n">
        <v>0.55</v>
      </c>
      <c r="I1428" t="n">
        <v>17</v>
      </c>
      <c r="J1428" t="n">
        <v>119.61</v>
      </c>
      <c r="K1428" t="n">
        <v>43.4</v>
      </c>
      <c r="L1428" t="n">
        <v>3.75</v>
      </c>
      <c r="M1428" t="n">
        <v>15</v>
      </c>
      <c r="N1428" t="n">
        <v>17.46</v>
      </c>
      <c r="O1428" t="n">
        <v>14985.35</v>
      </c>
      <c r="P1428" t="n">
        <v>79.93000000000001</v>
      </c>
      <c r="Q1428" t="n">
        <v>446.27</v>
      </c>
      <c r="R1428" t="n">
        <v>45.36</v>
      </c>
      <c r="S1428" t="n">
        <v>28.73</v>
      </c>
      <c r="T1428" t="n">
        <v>7602.48</v>
      </c>
      <c r="U1428" t="n">
        <v>0.63</v>
      </c>
      <c r="V1428" t="n">
        <v>0.89</v>
      </c>
      <c r="W1428" t="n">
        <v>0.11</v>
      </c>
      <c r="X1428" t="n">
        <v>0.45</v>
      </c>
      <c r="Y1428" t="n">
        <v>1</v>
      </c>
      <c r="Z1428" t="n">
        <v>10</v>
      </c>
    </row>
    <row r="1429">
      <c r="A1429" t="n">
        <v>12</v>
      </c>
      <c r="B1429" t="n">
        <v>55</v>
      </c>
      <c r="C1429" t="inlineStr">
        <is>
          <t xml:space="preserve">CONCLUIDO	</t>
        </is>
      </c>
      <c r="D1429" t="n">
        <v>8.6122</v>
      </c>
      <c r="E1429" t="n">
        <v>11.61</v>
      </c>
      <c r="F1429" t="n">
        <v>9.140000000000001</v>
      </c>
      <c r="G1429" t="n">
        <v>34.29</v>
      </c>
      <c r="H1429" t="n">
        <v>0.59</v>
      </c>
      <c r="I1429" t="n">
        <v>16</v>
      </c>
      <c r="J1429" t="n">
        <v>119.93</v>
      </c>
      <c r="K1429" t="n">
        <v>43.4</v>
      </c>
      <c r="L1429" t="n">
        <v>4</v>
      </c>
      <c r="M1429" t="n">
        <v>14</v>
      </c>
      <c r="N1429" t="n">
        <v>17.53</v>
      </c>
      <c r="O1429" t="n">
        <v>15025.44</v>
      </c>
      <c r="P1429" t="n">
        <v>78.88</v>
      </c>
      <c r="Q1429" t="n">
        <v>446.28</v>
      </c>
      <c r="R1429" t="n">
        <v>44.42</v>
      </c>
      <c r="S1429" t="n">
        <v>28.73</v>
      </c>
      <c r="T1429" t="n">
        <v>7133.11</v>
      </c>
      <c r="U1429" t="n">
        <v>0.65</v>
      </c>
      <c r="V1429" t="n">
        <v>0.89</v>
      </c>
      <c r="W1429" t="n">
        <v>0.11</v>
      </c>
      <c r="X1429" t="n">
        <v>0.42</v>
      </c>
      <c r="Y1429" t="n">
        <v>1</v>
      </c>
      <c r="Z1429" t="n">
        <v>10</v>
      </c>
    </row>
    <row r="1430">
      <c r="A1430" t="n">
        <v>13</v>
      </c>
      <c r="B1430" t="n">
        <v>55</v>
      </c>
      <c r="C1430" t="inlineStr">
        <is>
          <t xml:space="preserve">CONCLUIDO	</t>
        </is>
      </c>
      <c r="D1430" t="n">
        <v>8.736800000000001</v>
      </c>
      <c r="E1430" t="n">
        <v>11.45</v>
      </c>
      <c r="F1430" t="n">
        <v>9.029999999999999</v>
      </c>
      <c r="G1430" t="n">
        <v>38.69</v>
      </c>
      <c r="H1430" t="n">
        <v>0.62</v>
      </c>
      <c r="I1430" t="n">
        <v>14</v>
      </c>
      <c r="J1430" t="n">
        <v>120.26</v>
      </c>
      <c r="K1430" t="n">
        <v>43.4</v>
      </c>
      <c r="L1430" t="n">
        <v>4.25</v>
      </c>
      <c r="M1430" t="n">
        <v>12</v>
      </c>
      <c r="N1430" t="n">
        <v>17.61</v>
      </c>
      <c r="O1430" t="n">
        <v>15065.56</v>
      </c>
      <c r="P1430" t="n">
        <v>77.09</v>
      </c>
      <c r="Q1430" t="n">
        <v>446.27</v>
      </c>
      <c r="R1430" t="n">
        <v>40.42</v>
      </c>
      <c r="S1430" t="n">
        <v>28.73</v>
      </c>
      <c r="T1430" t="n">
        <v>5142.86</v>
      </c>
      <c r="U1430" t="n">
        <v>0.71</v>
      </c>
      <c r="V1430" t="n">
        <v>0.9</v>
      </c>
      <c r="W1430" t="n">
        <v>0.1</v>
      </c>
      <c r="X1430" t="n">
        <v>0.31</v>
      </c>
      <c r="Y1430" t="n">
        <v>1</v>
      </c>
      <c r="Z1430" t="n">
        <v>10</v>
      </c>
    </row>
    <row r="1431">
      <c r="A1431" t="n">
        <v>14</v>
      </c>
      <c r="B1431" t="n">
        <v>55</v>
      </c>
      <c r="C1431" t="inlineStr">
        <is>
          <t xml:space="preserve">CONCLUIDO	</t>
        </is>
      </c>
      <c r="D1431" t="n">
        <v>8.6248</v>
      </c>
      <c r="E1431" t="n">
        <v>11.59</v>
      </c>
      <c r="F1431" t="n">
        <v>9.18</v>
      </c>
      <c r="G1431" t="n">
        <v>39.33</v>
      </c>
      <c r="H1431" t="n">
        <v>0.66</v>
      </c>
      <c r="I1431" t="n">
        <v>14</v>
      </c>
      <c r="J1431" t="n">
        <v>120.58</v>
      </c>
      <c r="K1431" t="n">
        <v>43.4</v>
      </c>
      <c r="L1431" t="n">
        <v>4.5</v>
      </c>
      <c r="M1431" t="n">
        <v>12</v>
      </c>
      <c r="N1431" t="n">
        <v>17.68</v>
      </c>
      <c r="O1431" t="n">
        <v>15105.7</v>
      </c>
      <c r="P1431" t="n">
        <v>77.19</v>
      </c>
      <c r="Q1431" t="n">
        <v>446.27</v>
      </c>
      <c r="R1431" t="n">
        <v>45.85</v>
      </c>
      <c r="S1431" t="n">
        <v>28.73</v>
      </c>
      <c r="T1431" t="n">
        <v>7861.2</v>
      </c>
      <c r="U1431" t="n">
        <v>0.63</v>
      </c>
      <c r="V1431" t="n">
        <v>0.89</v>
      </c>
      <c r="W1431" t="n">
        <v>0.1</v>
      </c>
      <c r="X1431" t="n">
        <v>0.46</v>
      </c>
      <c r="Y1431" t="n">
        <v>1</v>
      </c>
      <c r="Z1431" t="n">
        <v>10</v>
      </c>
    </row>
    <row r="1432">
      <c r="A1432" t="n">
        <v>15</v>
      </c>
      <c r="B1432" t="n">
        <v>55</v>
      </c>
      <c r="C1432" t="inlineStr">
        <is>
          <t xml:space="preserve">CONCLUIDO	</t>
        </is>
      </c>
      <c r="D1432" t="n">
        <v>8.7203</v>
      </c>
      <c r="E1432" t="n">
        <v>11.47</v>
      </c>
      <c r="F1432" t="n">
        <v>9.07</v>
      </c>
      <c r="G1432" t="n">
        <v>41.87</v>
      </c>
      <c r="H1432" t="n">
        <v>0.6899999999999999</v>
      </c>
      <c r="I1432" t="n">
        <v>13</v>
      </c>
      <c r="J1432" t="n">
        <v>120.91</v>
      </c>
      <c r="K1432" t="n">
        <v>43.4</v>
      </c>
      <c r="L1432" t="n">
        <v>4.75</v>
      </c>
      <c r="M1432" t="n">
        <v>11</v>
      </c>
      <c r="N1432" t="n">
        <v>17.76</v>
      </c>
      <c r="O1432" t="n">
        <v>15145.88</v>
      </c>
      <c r="P1432" t="n">
        <v>75.5</v>
      </c>
      <c r="Q1432" t="n">
        <v>446.31</v>
      </c>
      <c r="R1432" t="n">
        <v>42.09</v>
      </c>
      <c r="S1432" t="n">
        <v>28.73</v>
      </c>
      <c r="T1432" t="n">
        <v>5985.17</v>
      </c>
      <c r="U1432" t="n">
        <v>0.68</v>
      </c>
      <c r="V1432" t="n">
        <v>0.9</v>
      </c>
      <c r="W1432" t="n">
        <v>0.1</v>
      </c>
      <c r="X1432" t="n">
        <v>0.35</v>
      </c>
      <c r="Y1432" t="n">
        <v>1</v>
      </c>
      <c r="Z1432" t="n">
        <v>10</v>
      </c>
    </row>
    <row r="1433">
      <c r="A1433" t="n">
        <v>16</v>
      </c>
      <c r="B1433" t="n">
        <v>55</v>
      </c>
      <c r="C1433" t="inlineStr">
        <is>
          <t xml:space="preserve">CONCLUIDO	</t>
        </is>
      </c>
      <c r="D1433" t="n">
        <v>8.761699999999999</v>
      </c>
      <c r="E1433" t="n">
        <v>11.41</v>
      </c>
      <c r="F1433" t="n">
        <v>9.039999999999999</v>
      </c>
      <c r="G1433" t="n">
        <v>45.21</v>
      </c>
      <c r="H1433" t="n">
        <v>0.73</v>
      </c>
      <c r="I1433" t="n">
        <v>12</v>
      </c>
      <c r="J1433" t="n">
        <v>121.23</v>
      </c>
      <c r="K1433" t="n">
        <v>43.4</v>
      </c>
      <c r="L1433" t="n">
        <v>5</v>
      </c>
      <c r="M1433" t="n">
        <v>10</v>
      </c>
      <c r="N1433" t="n">
        <v>17.83</v>
      </c>
      <c r="O1433" t="n">
        <v>15186.08</v>
      </c>
      <c r="P1433" t="n">
        <v>74.39</v>
      </c>
      <c r="Q1433" t="n">
        <v>446.32</v>
      </c>
      <c r="R1433" t="n">
        <v>41.06</v>
      </c>
      <c r="S1433" t="n">
        <v>28.73</v>
      </c>
      <c r="T1433" t="n">
        <v>5475.18</v>
      </c>
      <c r="U1433" t="n">
        <v>0.7</v>
      </c>
      <c r="V1433" t="n">
        <v>0.9</v>
      </c>
      <c r="W1433" t="n">
        <v>0.1</v>
      </c>
      <c r="X1433" t="n">
        <v>0.32</v>
      </c>
      <c r="Y1433" t="n">
        <v>1</v>
      </c>
      <c r="Z1433" t="n">
        <v>10</v>
      </c>
    </row>
    <row r="1434">
      <c r="A1434" t="n">
        <v>17</v>
      </c>
      <c r="B1434" t="n">
        <v>55</v>
      </c>
      <c r="C1434" t="inlineStr">
        <is>
          <t xml:space="preserve">CONCLUIDO	</t>
        </is>
      </c>
      <c r="D1434" t="n">
        <v>8.820499999999999</v>
      </c>
      <c r="E1434" t="n">
        <v>11.34</v>
      </c>
      <c r="F1434" t="n">
        <v>8.99</v>
      </c>
      <c r="G1434" t="n">
        <v>49.04</v>
      </c>
      <c r="H1434" t="n">
        <v>0.76</v>
      </c>
      <c r="I1434" t="n">
        <v>11</v>
      </c>
      <c r="J1434" t="n">
        <v>121.56</v>
      </c>
      <c r="K1434" t="n">
        <v>43.4</v>
      </c>
      <c r="L1434" t="n">
        <v>5.25</v>
      </c>
      <c r="M1434" t="n">
        <v>9</v>
      </c>
      <c r="N1434" t="n">
        <v>17.91</v>
      </c>
      <c r="O1434" t="n">
        <v>15226.31</v>
      </c>
      <c r="P1434" t="n">
        <v>72.67</v>
      </c>
      <c r="Q1434" t="n">
        <v>446.27</v>
      </c>
      <c r="R1434" t="n">
        <v>39.34</v>
      </c>
      <c r="S1434" t="n">
        <v>28.73</v>
      </c>
      <c r="T1434" t="n">
        <v>4622.42</v>
      </c>
      <c r="U1434" t="n">
        <v>0.73</v>
      </c>
      <c r="V1434" t="n">
        <v>0.91</v>
      </c>
      <c r="W1434" t="n">
        <v>0.1</v>
      </c>
      <c r="X1434" t="n">
        <v>0.27</v>
      </c>
      <c r="Y1434" t="n">
        <v>1</v>
      </c>
      <c r="Z1434" t="n">
        <v>10</v>
      </c>
    </row>
    <row r="1435">
      <c r="A1435" t="n">
        <v>18</v>
      </c>
      <c r="B1435" t="n">
        <v>55</v>
      </c>
      <c r="C1435" t="inlineStr">
        <is>
          <t xml:space="preserve">CONCLUIDO	</t>
        </is>
      </c>
      <c r="D1435" t="n">
        <v>8.806699999999999</v>
      </c>
      <c r="E1435" t="n">
        <v>11.36</v>
      </c>
      <c r="F1435" t="n">
        <v>9.01</v>
      </c>
      <c r="G1435" t="n">
        <v>49.13</v>
      </c>
      <c r="H1435" t="n">
        <v>0.8</v>
      </c>
      <c r="I1435" t="n">
        <v>11</v>
      </c>
      <c r="J1435" t="n">
        <v>121.89</v>
      </c>
      <c r="K1435" t="n">
        <v>43.4</v>
      </c>
      <c r="L1435" t="n">
        <v>5.5</v>
      </c>
      <c r="M1435" t="n">
        <v>8</v>
      </c>
      <c r="N1435" t="n">
        <v>17.99</v>
      </c>
      <c r="O1435" t="n">
        <v>15266.56</v>
      </c>
      <c r="P1435" t="n">
        <v>71.69</v>
      </c>
      <c r="Q1435" t="n">
        <v>446.27</v>
      </c>
      <c r="R1435" t="n">
        <v>39.94</v>
      </c>
      <c r="S1435" t="n">
        <v>28.73</v>
      </c>
      <c r="T1435" t="n">
        <v>4919.57</v>
      </c>
      <c r="U1435" t="n">
        <v>0.72</v>
      </c>
      <c r="V1435" t="n">
        <v>0.9</v>
      </c>
      <c r="W1435" t="n">
        <v>0.1</v>
      </c>
      <c r="X1435" t="n">
        <v>0.29</v>
      </c>
      <c r="Y1435" t="n">
        <v>1</v>
      </c>
      <c r="Z1435" t="n">
        <v>10</v>
      </c>
    </row>
    <row r="1436">
      <c r="A1436" t="n">
        <v>19</v>
      </c>
      <c r="B1436" t="n">
        <v>55</v>
      </c>
      <c r="C1436" t="inlineStr">
        <is>
          <t xml:space="preserve">CONCLUIDO	</t>
        </is>
      </c>
      <c r="D1436" t="n">
        <v>8.875299999999999</v>
      </c>
      <c r="E1436" t="n">
        <v>11.27</v>
      </c>
      <c r="F1436" t="n">
        <v>8.94</v>
      </c>
      <c r="G1436" t="n">
        <v>53.66</v>
      </c>
      <c r="H1436" t="n">
        <v>0.83</v>
      </c>
      <c r="I1436" t="n">
        <v>10</v>
      </c>
      <c r="J1436" t="n">
        <v>122.21</v>
      </c>
      <c r="K1436" t="n">
        <v>43.4</v>
      </c>
      <c r="L1436" t="n">
        <v>5.75</v>
      </c>
      <c r="M1436" t="n">
        <v>6</v>
      </c>
      <c r="N1436" t="n">
        <v>18.06</v>
      </c>
      <c r="O1436" t="n">
        <v>15306.85</v>
      </c>
      <c r="P1436" t="n">
        <v>70.45999999999999</v>
      </c>
      <c r="Q1436" t="n">
        <v>446.27</v>
      </c>
      <c r="R1436" t="n">
        <v>37.65</v>
      </c>
      <c r="S1436" t="n">
        <v>28.73</v>
      </c>
      <c r="T1436" t="n">
        <v>3779.4</v>
      </c>
      <c r="U1436" t="n">
        <v>0.76</v>
      </c>
      <c r="V1436" t="n">
        <v>0.91</v>
      </c>
      <c r="W1436" t="n">
        <v>0.1</v>
      </c>
      <c r="X1436" t="n">
        <v>0.22</v>
      </c>
      <c r="Y1436" t="n">
        <v>1</v>
      </c>
      <c r="Z1436" t="n">
        <v>10</v>
      </c>
    </row>
    <row r="1437">
      <c r="A1437" t="n">
        <v>20</v>
      </c>
      <c r="B1437" t="n">
        <v>55</v>
      </c>
      <c r="C1437" t="inlineStr">
        <is>
          <t xml:space="preserve">CONCLUIDO	</t>
        </is>
      </c>
      <c r="D1437" t="n">
        <v>8.888400000000001</v>
      </c>
      <c r="E1437" t="n">
        <v>11.25</v>
      </c>
      <c r="F1437" t="n">
        <v>8.93</v>
      </c>
      <c r="G1437" t="n">
        <v>53.57</v>
      </c>
      <c r="H1437" t="n">
        <v>0.86</v>
      </c>
      <c r="I1437" t="n">
        <v>10</v>
      </c>
      <c r="J1437" t="n">
        <v>122.54</v>
      </c>
      <c r="K1437" t="n">
        <v>43.4</v>
      </c>
      <c r="L1437" t="n">
        <v>6</v>
      </c>
      <c r="M1437" t="n">
        <v>4</v>
      </c>
      <c r="N1437" t="n">
        <v>18.14</v>
      </c>
      <c r="O1437" t="n">
        <v>15347.16</v>
      </c>
      <c r="P1437" t="n">
        <v>69.3</v>
      </c>
      <c r="Q1437" t="n">
        <v>446.33</v>
      </c>
      <c r="R1437" t="n">
        <v>37.15</v>
      </c>
      <c r="S1437" t="n">
        <v>28.73</v>
      </c>
      <c r="T1437" t="n">
        <v>3528.94</v>
      </c>
      <c r="U1437" t="n">
        <v>0.77</v>
      </c>
      <c r="V1437" t="n">
        <v>0.91</v>
      </c>
      <c r="W1437" t="n">
        <v>0.1</v>
      </c>
      <c r="X1437" t="n">
        <v>0.21</v>
      </c>
      <c r="Y1437" t="n">
        <v>1</v>
      </c>
      <c r="Z1437" t="n">
        <v>10</v>
      </c>
    </row>
    <row r="1438">
      <c r="A1438" t="n">
        <v>21</v>
      </c>
      <c r="B1438" t="n">
        <v>55</v>
      </c>
      <c r="C1438" t="inlineStr">
        <is>
          <t xml:space="preserve">CONCLUIDO	</t>
        </is>
      </c>
      <c r="D1438" t="n">
        <v>8.8574</v>
      </c>
      <c r="E1438" t="n">
        <v>11.29</v>
      </c>
      <c r="F1438" t="n">
        <v>8.970000000000001</v>
      </c>
      <c r="G1438" t="n">
        <v>53.8</v>
      </c>
      <c r="H1438" t="n">
        <v>0.9</v>
      </c>
      <c r="I1438" t="n">
        <v>10</v>
      </c>
      <c r="J1438" t="n">
        <v>122.87</v>
      </c>
      <c r="K1438" t="n">
        <v>43.4</v>
      </c>
      <c r="L1438" t="n">
        <v>6.25</v>
      </c>
      <c r="M1438" t="n">
        <v>2</v>
      </c>
      <c r="N1438" t="n">
        <v>18.22</v>
      </c>
      <c r="O1438" t="n">
        <v>15387.5</v>
      </c>
      <c r="P1438" t="n">
        <v>69.51000000000001</v>
      </c>
      <c r="Q1438" t="n">
        <v>446.32</v>
      </c>
      <c r="R1438" t="n">
        <v>38.49</v>
      </c>
      <c r="S1438" t="n">
        <v>28.73</v>
      </c>
      <c r="T1438" t="n">
        <v>4199.65</v>
      </c>
      <c r="U1438" t="n">
        <v>0.75</v>
      </c>
      <c r="V1438" t="n">
        <v>0.91</v>
      </c>
      <c r="W1438" t="n">
        <v>0.1</v>
      </c>
      <c r="X1438" t="n">
        <v>0.25</v>
      </c>
      <c r="Y1438" t="n">
        <v>1</v>
      </c>
      <c r="Z1438" t="n">
        <v>10</v>
      </c>
    </row>
    <row r="1439">
      <c r="A1439" t="n">
        <v>22</v>
      </c>
      <c r="B1439" t="n">
        <v>55</v>
      </c>
      <c r="C1439" t="inlineStr">
        <is>
          <t xml:space="preserve">CONCLUIDO	</t>
        </is>
      </c>
      <c r="D1439" t="n">
        <v>8.849299999999999</v>
      </c>
      <c r="E1439" t="n">
        <v>11.3</v>
      </c>
      <c r="F1439" t="n">
        <v>8.98</v>
      </c>
      <c r="G1439" t="n">
        <v>53.86</v>
      </c>
      <c r="H1439" t="n">
        <v>0.93</v>
      </c>
      <c r="I1439" t="n">
        <v>10</v>
      </c>
      <c r="J1439" t="n">
        <v>123.19</v>
      </c>
      <c r="K1439" t="n">
        <v>43.4</v>
      </c>
      <c r="L1439" t="n">
        <v>6.5</v>
      </c>
      <c r="M1439" t="n">
        <v>1</v>
      </c>
      <c r="N1439" t="n">
        <v>18.29</v>
      </c>
      <c r="O1439" t="n">
        <v>15427.87</v>
      </c>
      <c r="P1439" t="n">
        <v>69.48999999999999</v>
      </c>
      <c r="Q1439" t="n">
        <v>446.32</v>
      </c>
      <c r="R1439" t="n">
        <v>38.68</v>
      </c>
      <c r="S1439" t="n">
        <v>28.73</v>
      </c>
      <c r="T1439" t="n">
        <v>4296.02</v>
      </c>
      <c r="U1439" t="n">
        <v>0.74</v>
      </c>
      <c r="V1439" t="n">
        <v>0.91</v>
      </c>
      <c r="W1439" t="n">
        <v>0.1</v>
      </c>
      <c r="X1439" t="n">
        <v>0.26</v>
      </c>
      <c r="Y1439" t="n">
        <v>1</v>
      </c>
      <c r="Z1439" t="n">
        <v>10</v>
      </c>
    </row>
    <row r="1440">
      <c r="A1440" t="n">
        <v>23</v>
      </c>
      <c r="B1440" t="n">
        <v>55</v>
      </c>
      <c r="C1440" t="inlineStr">
        <is>
          <t xml:space="preserve">CONCLUIDO	</t>
        </is>
      </c>
      <c r="D1440" t="n">
        <v>8.8506</v>
      </c>
      <c r="E1440" t="n">
        <v>11.3</v>
      </c>
      <c r="F1440" t="n">
        <v>8.98</v>
      </c>
      <c r="G1440" t="n">
        <v>53.85</v>
      </c>
      <c r="H1440" t="n">
        <v>0.96</v>
      </c>
      <c r="I1440" t="n">
        <v>10</v>
      </c>
      <c r="J1440" t="n">
        <v>123.52</v>
      </c>
      <c r="K1440" t="n">
        <v>43.4</v>
      </c>
      <c r="L1440" t="n">
        <v>6.75</v>
      </c>
      <c r="M1440" t="n">
        <v>0</v>
      </c>
      <c r="N1440" t="n">
        <v>18.37</v>
      </c>
      <c r="O1440" t="n">
        <v>15468.27</v>
      </c>
      <c r="P1440" t="n">
        <v>69.59999999999999</v>
      </c>
      <c r="Q1440" t="n">
        <v>446.32</v>
      </c>
      <c r="R1440" t="n">
        <v>38.59</v>
      </c>
      <c r="S1440" t="n">
        <v>28.73</v>
      </c>
      <c r="T1440" t="n">
        <v>4251.14</v>
      </c>
      <c r="U1440" t="n">
        <v>0.74</v>
      </c>
      <c r="V1440" t="n">
        <v>0.91</v>
      </c>
      <c r="W1440" t="n">
        <v>0.11</v>
      </c>
      <c r="X1440" t="n">
        <v>0.26</v>
      </c>
      <c r="Y1440" t="n">
        <v>1</v>
      </c>
      <c r="Z144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INDEX(resultados!$A$2:$ZZ$1440, 1, MATCH($B$1, resultados!$A$1:$ZZ$1, 0))</f>
        <v/>
      </c>
      <c r="B7">
        <f>INDEX(resultados!$A$2:$ZZ$1440, 1, MATCH($B$2, resultados!$A$1:$ZZ$1, 0))</f>
        <v/>
      </c>
      <c r="C7">
        <f>INDEX(resultados!$A$2:$ZZ$1440, 1, MATCH($B$3, resultados!$A$1:$ZZ$1, 0))</f>
        <v/>
      </c>
    </row>
    <row r="8">
      <c r="A8">
        <f>INDEX(resultados!$A$2:$ZZ$1440, 2, MATCH($B$1, resultados!$A$1:$ZZ$1, 0))</f>
        <v/>
      </c>
      <c r="B8">
        <f>INDEX(resultados!$A$2:$ZZ$1440, 2, MATCH($B$2, resultados!$A$1:$ZZ$1, 0))</f>
        <v/>
      </c>
      <c r="C8">
        <f>INDEX(resultados!$A$2:$ZZ$1440, 2, MATCH($B$3, resultados!$A$1:$ZZ$1, 0))</f>
        <v/>
      </c>
    </row>
    <row r="9">
      <c r="A9">
        <f>INDEX(resultados!$A$2:$ZZ$1440, 3, MATCH($B$1, resultados!$A$1:$ZZ$1, 0))</f>
        <v/>
      </c>
      <c r="B9">
        <f>INDEX(resultados!$A$2:$ZZ$1440, 3, MATCH($B$2, resultados!$A$1:$ZZ$1, 0))</f>
        <v/>
      </c>
      <c r="C9">
        <f>INDEX(resultados!$A$2:$ZZ$1440, 3, MATCH($B$3, resultados!$A$1:$ZZ$1, 0))</f>
        <v/>
      </c>
    </row>
    <row r="10">
      <c r="A10">
        <f>INDEX(resultados!$A$2:$ZZ$1440, 4, MATCH($B$1, resultados!$A$1:$ZZ$1, 0))</f>
        <v/>
      </c>
      <c r="B10">
        <f>INDEX(resultados!$A$2:$ZZ$1440, 4, MATCH($B$2, resultados!$A$1:$ZZ$1, 0))</f>
        <v/>
      </c>
      <c r="C10">
        <f>INDEX(resultados!$A$2:$ZZ$1440, 4, MATCH($B$3, resultados!$A$1:$ZZ$1, 0))</f>
        <v/>
      </c>
    </row>
    <row r="11">
      <c r="A11">
        <f>INDEX(resultados!$A$2:$ZZ$1440, 5, MATCH($B$1, resultados!$A$1:$ZZ$1, 0))</f>
        <v/>
      </c>
      <c r="B11">
        <f>INDEX(resultados!$A$2:$ZZ$1440, 5, MATCH($B$2, resultados!$A$1:$ZZ$1, 0))</f>
        <v/>
      </c>
      <c r="C11">
        <f>INDEX(resultados!$A$2:$ZZ$1440, 5, MATCH($B$3, resultados!$A$1:$ZZ$1, 0))</f>
        <v/>
      </c>
    </row>
    <row r="12">
      <c r="A12">
        <f>INDEX(resultados!$A$2:$ZZ$1440, 6, MATCH($B$1, resultados!$A$1:$ZZ$1, 0))</f>
        <v/>
      </c>
      <c r="B12">
        <f>INDEX(resultados!$A$2:$ZZ$1440, 6, MATCH($B$2, resultados!$A$1:$ZZ$1, 0))</f>
        <v/>
      </c>
      <c r="C12">
        <f>INDEX(resultados!$A$2:$ZZ$1440, 6, MATCH($B$3, resultados!$A$1:$ZZ$1, 0))</f>
        <v/>
      </c>
    </row>
    <row r="13">
      <c r="A13">
        <f>INDEX(resultados!$A$2:$ZZ$1440, 7, MATCH($B$1, resultados!$A$1:$ZZ$1, 0))</f>
        <v/>
      </c>
      <c r="B13">
        <f>INDEX(resultados!$A$2:$ZZ$1440, 7, MATCH($B$2, resultados!$A$1:$ZZ$1, 0))</f>
        <v/>
      </c>
      <c r="C13">
        <f>INDEX(resultados!$A$2:$ZZ$1440, 7, MATCH($B$3, resultados!$A$1:$ZZ$1, 0))</f>
        <v/>
      </c>
    </row>
    <row r="14">
      <c r="A14">
        <f>INDEX(resultados!$A$2:$ZZ$1440, 8, MATCH($B$1, resultados!$A$1:$ZZ$1, 0))</f>
        <v/>
      </c>
      <c r="B14">
        <f>INDEX(resultados!$A$2:$ZZ$1440, 8, MATCH($B$2, resultados!$A$1:$ZZ$1, 0))</f>
        <v/>
      </c>
      <c r="C14">
        <f>INDEX(resultados!$A$2:$ZZ$1440, 8, MATCH($B$3, resultados!$A$1:$ZZ$1, 0))</f>
        <v/>
      </c>
    </row>
    <row r="15">
      <c r="A15">
        <f>INDEX(resultados!$A$2:$ZZ$1440, 9, MATCH($B$1, resultados!$A$1:$ZZ$1, 0))</f>
        <v/>
      </c>
      <c r="B15">
        <f>INDEX(resultados!$A$2:$ZZ$1440, 9, MATCH($B$2, resultados!$A$1:$ZZ$1, 0))</f>
        <v/>
      </c>
      <c r="C15">
        <f>INDEX(resultados!$A$2:$ZZ$1440, 9, MATCH($B$3, resultados!$A$1:$ZZ$1, 0))</f>
        <v/>
      </c>
    </row>
    <row r="16">
      <c r="A16">
        <f>INDEX(resultados!$A$2:$ZZ$1440, 10, MATCH($B$1, resultados!$A$1:$ZZ$1, 0))</f>
        <v/>
      </c>
      <c r="B16">
        <f>INDEX(resultados!$A$2:$ZZ$1440, 10, MATCH($B$2, resultados!$A$1:$ZZ$1, 0))</f>
        <v/>
      </c>
      <c r="C16">
        <f>INDEX(resultados!$A$2:$ZZ$1440, 10, MATCH($B$3, resultados!$A$1:$ZZ$1, 0))</f>
        <v/>
      </c>
    </row>
    <row r="17">
      <c r="A17">
        <f>INDEX(resultados!$A$2:$ZZ$1440, 11, MATCH($B$1, resultados!$A$1:$ZZ$1, 0))</f>
        <v/>
      </c>
      <c r="B17">
        <f>INDEX(resultados!$A$2:$ZZ$1440, 11, MATCH($B$2, resultados!$A$1:$ZZ$1, 0))</f>
        <v/>
      </c>
      <c r="C17">
        <f>INDEX(resultados!$A$2:$ZZ$1440, 11, MATCH($B$3, resultados!$A$1:$ZZ$1, 0))</f>
        <v/>
      </c>
    </row>
    <row r="18">
      <c r="A18">
        <f>INDEX(resultados!$A$2:$ZZ$1440, 12, MATCH($B$1, resultados!$A$1:$ZZ$1, 0))</f>
        <v/>
      </c>
      <c r="B18">
        <f>INDEX(resultados!$A$2:$ZZ$1440, 12, MATCH($B$2, resultados!$A$1:$ZZ$1, 0))</f>
        <v/>
      </c>
      <c r="C18">
        <f>INDEX(resultados!$A$2:$ZZ$1440, 12, MATCH($B$3, resultados!$A$1:$ZZ$1, 0))</f>
        <v/>
      </c>
    </row>
    <row r="19">
      <c r="A19">
        <f>INDEX(resultados!$A$2:$ZZ$1440, 13, MATCH($B$1, resultados!$A$1:$ZZ$1, 0))</f>
        <v/>
      </c>
      <c r="B19">
        <f>INDEX(resultados!$A$2:$ZZ$1440, 13, MATCH($B$2, resultados!$A$1:$ZZ$1, 0))</f>
        <v/>
      </c>
      <c r="C19">
        <f>INDEX(resultados!$A$2:$ZZ$1440, 13, MATCH($B$3, resultados!$A$1:$ZZ$1, 0))</f>
        <v/>
      </c>
    </row>
    <row r="20">
      <c r="A20">
        <f>INDEX(resultados!$A$2:$ZZ$1440, 14, MATCH($B$1, resultados!$A$1:$ZZ$1, 0))</f>
        <v/>
      </c>
      <c r="B20">
        <f>INDEX(resultados!$A$2:$ZZ$1440, 14, MATCH($B$2, resultados!$A$1:$ZZ$1, 0))</f>
        <v/>
      </c>
      <c r="C20">
        <f>INDEX(resultados!$A$2:$ZZ$1440, 14, MATCH($B$3, resultados!$A$1:$ZZ$1, 0))</f>
        <v/>
      </c>
    </row>
    <row r="21">
      <c r="A21">
        <f>INDEX(resultados!$A$2:$ZZ$1440, 15, MATCH($B$1, resultados!$A$1:$ZZ$1, 0))</f>
        <v/>
      </c>
      <c r="B21">
        <f>INDEX(resultados!$A$2:$ZZ$1440, 15, MATCH($B$2, resultados!$A$1:$ZZ$1, 0))</f>
        <v/>
      </c>
      <c r="C21">
        <f>INDEX(resultados!$A$2:$ZZ$1440, 15, MATCH($B$3, resultados!$A$1:$ZZ$1, 0))</f>
        <v/>
      </c>
    </row>
    <row r="22">
      <c r="A22">
        <f>INDEX(resultados!$A$2:$ZZ$1440, 16, MATCH($B$1, resultados!$A$1:$ZZ$1, 0))</f>
        <v/>
      </c>
      <c r="B22">
        <f>INDEX(resultados!$A$2:$ZZ$1440, 16, MATCH($B$2, resultados!$A$1:$ZZ$1, 0))</f>
        <v/>
      </c>
      <c r="C22">
        <f>INDEX(resultados!$A$2:$ZZ$1440, 16, MATCH($B$3, resultados!$A$1:$ZZ$1, 0))</f>
        <v/>
      </c>
    </row>
    <row r="23">
      <c r="A23">
        <f>INDEX(resultados!$A$2:$ZZ$1440, 17, MATCH($B$1, resultados!$A$1:$ZZ$1, 0))</f>
        <v/>
      </c>
      <c r="B23">
        <f>INDEX(resultados!$A$2:$ZZ$1440, 17, MATCH($B$2, resultados!$A$1:$ZZ$1, 0))</f>
        <v/>
      </c>
      <c r="C23">
        <f>INDEX(resultados!$A$2:$ZZ$1440, 17, MATCH($B$3, resultados!$A$1:$ZZ$1, 0))</f>
        <v/>
      </c>
    </row>
    <row r="24">
      <c r="A24">
        <f>INDEX(resultados!$A$2:$ZZ$1440, 18, MATCH($B$1, resultados!$A$1:$ZZ$1, 0))</f>
        <v/>
      </c>
      <c r="B24">
        <f>INDEX(resultados!$A$2:$ZZ$1440, 18, MATCH($B$2, resultados!$A$1:$ZZ$1, 0))</f>
        <v/>
      </c>
      <c r="C24">
        <f>INDEX(resultados!$A$2:$ZZ$1440, 18, MATCH($B$3, resultados!$A$1:$ZZ$1, 0))</f>
        <v/>
      </c>
    </row>
    <row r="25">
      <c r="A25">
        <f>INDEX(resultados!$A$2:$ZZ$1440, 19, MATCH($B$1, resultados!$A$1:$ZZ$1, 0))</f>
        <v/>
      </c>
      <c r="B25">
        <f>INDEX(resultados!$A$2:$ZZ$1440, 19, MATCH($B$2, resultados!$A$1:$ZZ$1, 0))</f>
        <v/>
      </c>
      <c r="C25">
        <f>INDEX(resultados!$A$2:$ZZ$1440, 19, MATCH($B$3, resultados!$A$1:$ZZ$1, 0))</f>
        <v/>
      </c>
    </row>
    <row r="26">
      <c r="A26">
        <f>INDEX(resultados!$A$2:$ZZ$1440, 20, MATCH($B$1, resultados!$A$1:$ZZ$1, 0))</f>
        <v/>
      </c>
      <c r="B26">
        <f>INDEX(resultados!$A$2:$ZZ$1440, 20, MATCH($B$2, resultados!$A$1:$ZZ$1, 0))</f>
        <v/>
      </c>
      <c r="C26">
        <f>INDEX(resultados!$A$2:$ZZ$1440, 20, MATCH($B$3, resultados!$A$1:$ZZ$1, 0))</f>
        <v/>
      </c>
    </row>
    <row r="27">
      <c r="A27">
        <f>INDEX(resultados!$A$2:$ZZ$1440, 21, MATCH($B$1, resultados!$A$1:$ZZ$1, 0))</f>
        <v/>
      </c>
      <c r="B27">
        <f>INDEX(resultados!$A$2:$ZZ$1440, 21, MATCH($B$2, resultados!$A$1:$ZZ$1, 0))</f>
        <v/>
      </c>
      <c r="C27">
        <f>INDEX(resultados!$A$2:$ZZ$1440, 21, MATCH($B$3, resultados!$A$1:$ZZ$1, 0))</f>
        <v/>
      </c>
    </row>
    <row r="28">
      <c r="A28">
        <f>INDEX(resultados!$A$2:$ZZ$1440, 22, MATCH($B$1, resultados!$A$1:$ZZ$1, 0))</f>
        <v/>
      </c>
      <c r="B28">
        <f>INDEX(resultados!$A$2:$ZZ$1440, 22, MATCH($B$2, resultados!$A$1:$ZZ$1, 0))</f>
        <v/>
      </c>
      <c r="C28">
        <f>INDEX(resultados!$A$2:$ZZ$1440, 22, MATCH($B$3, resultados!$A$1:$ZZ$1, 0))</f>
        <v/>
      </c>
    </row>
    <row r="29">
      <c r="A29">
        <f>INDEX(resultados!$A$2:$ZZ$1440, 23, MATCH($B$1, resultados!$A$1:$ZZ$1, 0))</f>
        <v/>
      </c>
      <c r="B29">
        <f>INDEX(resultados!$A$2:$ZZ$1440, 23, MATCH($B$2, resultados!$A$1:$ZZ$1, 0))</f>
        <v/>
      </c>
      <c r="C29">
        <f>INDEX(resultados!$A$2:$ZZ$1440, 23, MATCH($B$3, resultados!$A$1:$ZZ$1, 0))</f>
        <v/>
      </c>
    </row>
    <row r="30">
      <c r="A30">
        <f>INDEX(resultados!$A$2:$ZZ$1440, 24, MATCH($B$1, resultados!$A$1:$ZZ$1, 0))</f>
        <v/>
      </c>
      <c r="B30">
        <f>INDEX(resultados!$A$2:$ZZ$1440, 24, MATCH($B$2, resultados!$A$1:$ZZ$1, 0))</f>
        <v/>
      </c>
      <c r="C30">
        <f>INDEX(resultados!$A$2:$ZZ$1440, 24, MATCH($B$3, resultados!$A$1:$ZZ$1, 0))</f>
        <v/>
      </c>
    </row>
    <row r="31">
      <c r="A31">
        <f>INDEX(resultados!$A$2:$ZZ$1440, 25, MATCH($B$1, resultados!$A$1:$ZZ$1, 0))</f>
        <v/>
      </c>
      <c r="B31">
        <f>INDEX(resultados!$A$2:$ZZ$1440, 25, MATCH($B$2, resultados!$A$1:$ZZ$1, 0))</f>
        <v/>
      </c>
      <c r="C31">
        <f>INDEX(resultados!$A$2:$ZZ$1440, 25, MATCH($B$3, resultados!$A$1:$ZZ$1, 0))</f>
        <v/>
      </c>
    </row>
    <row r="32">
      <c r="A32">
        <f>INDEX(resultados!$A$2:$ZZ$1440, 26, MATCH($B$1, resultados!$A$1:$ZZ$1, 0))</f>
        <v/>
      </c>
      <c r="B32">
        <f>INDEX(resultados!$A$2:$ZZ$1440, 26, MATCH($B$2, resultados!$A$1:$ZZ$1, 0))</f>
        <v/>
      </c>
      <c r="C32">
        <f>INDEX(resultados!$A$2:$ZZ$1440, 26, MATCH($B$3, resultados!$A$1:$ZZ$1, 0))</f>
        <v/>
      </c>
    </row>
    <row r="33">
      <c r="A33">
        <f>INDEX(resultados!$A$2:$ZZ$1440, 27, MATCH($B$1, resultados!$A$1:$ZZ$1, 0))</f>
        <v/>
      </c>
      <c r="B33">
        <f>INDEX(resultados!$A$2:$ZZ$1440, 27, MATCH($B$2, resultados!$A$1:$ZZ$1, 0))</f>
        <v/>
      </c>
      <c r="C33">
        <f>INDEX(resultados!$A$2:$ZZ$1440, 27, MATCH($B$3, resultados!$A$1:$ZZ$1, 0))</f>
        <v/>
      </c>
    </row>
    <row r="34">
      <c r="A34">
        <f>INDEX(resultados!$A$2:$ZZ$1440, 28, MATCH($B$1, resultados!$A$1:$ZZ$1, 0))</f>
        <v/>
      </c>
      <c r="B34">
        <f>INDEX(resultados!$A$2:$ZZ$1440, 28, MATCH($B$2, resultados!$A$1:$ZZ$1, 0))</f>
        <v/>
      </c>
      <c r="C34">
        <f>INDEX(resultados!$A$2:$ZZ$1440, 28, MATCH($B$3, resultados!$A$1:$ZZ$1, 0))</f>
        <v/>
      </c>
    </row>
    <row r="35">
      <c r="A35">
        <f>INDEX(resultados!$A$2:$ZZ$1440, 29, MATCH($B$1, resultados!$A$1:$ZZ$1, 0))</f>
        <v/>
      </c>
      <c r="B35">
        <f>INDEX(resultados!$A$2:$ZZ$1440, 29, MATCH($B$2, resultados!$A$1:$ZZ$1, 0))</f>
        <v/>
      </c>
      <c r="C35">
        <f>INDEX(resultados!$A$2:$ZZ$1440, 29, MATCH($B$3, resultados!$A$1:$ZZ$1, 0))</f>
        <v/>
      </c>
    </row>
    <row r="36">
      <c r="A36">
        <f>INDEX(resultados!$A$2:$ZZ$1440, 30, MATCH($B$1, resultados!$A$1:$ZZ$1, 0))</f>
        <v/>
      </c>
      <c r="B36">
        <f>INDEX(resultados!$A$2:$ZZ$1440, 30, MATCH($B$2, resultados!$A$1:$ZZ$1, 0))</f>
        <v/>
      </c>
      <c r="C36">
        <f>INDEX(resultados!$A$2:$ZZ$1440, 30, MATCH($B$3, resultados!$A$1:$ZZ$1, 0))</f>
        <v/>
      </c>
    </row>
    <row r="37">
      <c r="A37">
        <f>INDEX(resultados!$A$2:$ZZ$1440, 31, MATCH($B$1, resultados!$A$1:$ZZ$1, 0))</f>
        <v/>
      </c>
      <c r="B37">
        <f>INDEX(resultados!$A$2:$ZZ$1440, 31, MATCH($B$2, resultados!$A$1:$ZZ$1, 0))</f>
        <v/>
      </c>
      <c r="C37">
        <f>INDEX(resultados!$A$2:$ZZ$1440, 31, MATCH($B$3, resultados!$A$1:$ZZ$1, 0))</f>
        <v/>
      </c>
    </row>
    <row r="38">
      <c r="A38">
        <f>INDEX(resultados!$A$2:$ZZ$1440, 32, MATCH($B$1, resultados!$A$1:$ZZ$1, 0))</f>
        <v/>
      </c>
      <c r="B38">
        <f>INDEX(resultados!$A$2:$ZZ$1440, 32, MATCH($B$2, resultados!$A$1:$ZZ$1, 0))</f>
        <v/>
      </c>
      <c r="C38">
        <f>INDEX(resultados!$A$2:$ZZ$1440, 32, MATCH($B$3, resultados!$A$1:$ZZ$1, 0))</f>
        <v/>
      </c>
    </row>
    <row r="39">
      <c r="A39">
        <f>INDEX(resultados!$A$2:$ZZ$1440, 33, MATCH($B$1, resultados!$A$1:$ZZ$1, 0))</f>
        <v/>
      </c>
      <c r="B39">
        <f>INDEX(resultados!$A$2:$ZZ$1440, 33, MATCH($B$2, resultados!$A$1:$ZZ$1, 0))</f>
        <v/>
      </c>
      <c r="C39">
        <f>INDEX(resultados!$A$2:$ZZ$1440, 33, MATCH($B$3, resultados!$A$1:$ZZ$1, 0))</f>
        <v/>
      </c>
    </row>
    <row r="40">
      <c r="A40">
        <f>INDEX(resultados!$A$2:$ZZ$1440, 34, MATCH($B$1, resultados!$A$1:$ZZ$1, 0))</f>
        <v/>
      </c>
      <c r="B40">
        <f>INDEX(resultados!$A$2:$ZZ$1440, 34, MATCH($B$2, resultados!$A$1:$ZZ$1, 0))</f>
        <v/>
      </c>
      <c r="C40">
        <f>INDEX(resultados!$A$2:$ZZ$1440, 34, MATCH($B$3, resultados!$A$1:$ZZ$1, 0))</f>
        <v/>
      </c>
    </row>
    <row r="41">
      <c r="A41">
        <f>INDEX(resultados!$A$2:$ZZ$1440, 35, MATCH($B$1, resultados!$A$1:$ZZ$1, 0))</f>
        <v/>
      </c>
      <c r="B41">
        <f>INDEX(resultados!$A$2:$ZZ$1440, 35, MATCH($B$2, resultados!$A$1:$ZZ$1, 0))</f>
        <v/>
      </c>
      <c r="C41">
        <f>INDEX(resultados!$A$2:$ZZ$1440, 35, MATCH($B$3, resultados!$A$1:$ZZ$1, 0))</f>
        <v/>
      </c>
    </row>
    <row r="42">
      <c r="A42">
        <f>INDEX(resultados!$A$2:$ZZ$1440, 36, MATCH($B$1, resultados!$A$1:$ZZ$1, 0))</f>
        <v/>
      </c>
      <c r="B42">
        <f>INDEX(resultados!$A$2:$ZZ$1440, 36, MATCH($B$2, resultados!$A$1:$ZZ$1, 0))</f>
        <v/>
      </c>
      <c r="C42">
        <f>INDEX(resultados!$A$2:$ZZ$1440, 36, MATCH($B$3, resultados!$A$1:$ZZ$1, 0))</f>
        <v/>
      </c>
    </row>
    <row r="43">
      <c r="A43">
        <f>INDEX(resultados!$A$2:$ZZ$1440, 37, MATCH($B$1, resultados!$A$1:$ZZ$1, 0))</f>
        <v/>
      </c>
      <c r="B43">
        <f>INDEX(resultados!$A$2:$ZZ$1440, 37, MATCH($B$2, resultados!$A$1:$ZZ$1, 0))</f>
        <v/>
      </c>
      <c r="C43">
        <f>INDEX(resultados!$A$2:$ZZ$1440, 37, MATCH($B$3, resultados!$A$1:$ZZ$1, 0))</f>
        <v/>
      </c>
    </row>
    <row r="44">
      <c r="A44">
        <f>INDEX(resultados!$A$2:$ZZ$1440, 38, MATCH($B$1, resultados!$A$1:$ZZ$1, 0))</f>
        <v/>
      </c>
      <c r="B44">
        <f>INDEX(resultados!$A$2:$ZZ$1440, 38, MATCH($B$2, resultados!$A$1:$ZZ$1, 0))</f>
        <v/>
      </c>
      <c r="C44">
        <f>INDEX(resultados!$A$2:$ZZ$1440, 38, MATCH($B$3, resultados!$A$1:$ZZ$1, 0))</f>
        <v/>
      </c>
    </row>
    <row r="45">
      <c r="A45">
        <f>INDEX(resultados!$A$2:$ZZ$1440, 39, MATCH($B$1, resultados!$A$1:$ZZ$1, 0))</f>
        <v/>
      </c>
      <c r="B45">
        <f>INDEX(resultados!$A$2:$ZZ$1440, 39, MATCH($B$2, resultados!$A$1:$ZZ$1, 0))</f>
        <v/>
      </c>
      <c r="C45">
        <f>INDEX(resultados!$A$2:$ZZ$1440, 39, MATCH($B$3, resultados!$A$1:$ZZ$1, 0))</f>
        <v/>
      </c>
    </row>
    <row r="46">
      <c r="A46">
        <f>INDEX(resultados!$A$2:$ZZ$1440, 40, MATCH($B$1, resultados!$A$1:$ZZ$1, 0))</f>
        <v/>
      </c>
      <c r="B46">
        <f>INDEX(resultados!$A$2:$ZZ$1440, 40, MATCH($B$2, resultados!$A$1:$ZZ$1, 0))</f>
        <v/>
      </c>
      <c r="C46">
        <f>INDEX(resultados!$A$2:$ZZ$1440, 40, MATCH($B$3, resultados!$A$1:$ZZ$1, 0))</f>
        <v/>
      </c>
    </row>
    <row r="47">
      <c r="A47">
        <f>INDEX(resultados!$A$2:$ZZ$1440, 41, MATCH($B$1, resultados!$A$1:$ZZ$1, 0))</f>
        <v/>
      </c>
      <c r="B47">
        <f>INDEX(resultados!$A$2:$ZZ$1440, 41, MATCH($B$2, resultados!$A$1:$ZZ$1, 0))</f>
        <v/>
      </c>
      <c r="C47">
        <f>INDEX(resultados!$A$2:$ZZ$1440, 41, MATCH($B$3, resultados!$A$1:$ZZ$1, 0))</f>
        <v/>
      </c>
    </row>
    <row r="48">
      <c r="A48">
        <f>INDEX(resultados!$A$2:$ZZ$1440, 42, MATCH($B$1, resultados!$A$1:$ZZ$1, 0))</f>
        <v/>
      </c>
      <c r="B48">
        <f>INDEX(resultados!$A$2:$ZZ$1440, 42, MATCH($B$2, resultados!$A$1:$ZZ$1, 0))</f>
        <v/>
      </c>
      <c r="C48">
        <f>INDEX(resultados!$A$2:$ZZ$1440, 42, MATCH($B$3, resultados!$A$1:$ZZ$1, 0))</f>
        <v/>
      </c>
    </row>
    <row r="49">
      <c r="A49">
        <f>INDEX(resultados!$A$2:$ZZ$1440, 43, MATCH($B$1, resultados!$A$1:$ZZ$1, 0))</f>
        <v/>
      </c>
      <c r="B49">
        <f>INDEX(resultados!$A$2:$ZZ$1440, 43, MATCH($B$2, resultados!$A$1:$ZZ$1, 0))</f>
        <v/>
      </c>
      <c r="C49">
        <f>INDEX(resultados!$A$2:$ZZ$1440, 43, MATCH($B$3, resultados!$A$1:$ZZ$1, 0))</f>
        <v/>
      </c>
    </row>
    <row r="50">
      <c r="A50">
        <f>INDEX(resultados!$A$2:$ZZ$1440, 44, MATCH($B$1, resultados!$A$1:$ZZ$1, 0))</f>
        <v/>
      </c>
      <c r="B50">
        <f>INDEX(resultados!$A$2:$ZZ$1440, 44, MATCH($B$2, resultados!$A$1:$ZZ$1, 0))</f>
        <v/>
      </c>
      <c r="C50">
        <f>INDEX(resultados!$A$2:$ZZ$1440, 44, MATCH($B$3, resultados!$A$1:$ZZ$1, 0))</f>
        <v/>
      </c>
    </row>
    <row r="51">
      <c r="A51">
        <f>INDEX(resultados!$A$2:$ZZ$1440, 45, MATCH($B$1, resultados!$A$1:$ZZ$1, 0))</f>
        <v/>
      </c>
      <c r="B51">
        <f>INDEX(resultados!$A$2:$ZZ$1440, 45, MATCH($B$2, resultados!$A$1:$ZZ$1, 0))</f>
        <v/>
      </c>
      <c r="C51">
        <f>INDEX(resultados!$A$2:$ZZ$1440, 45, MATCH($B$3, resultados!$A$1:$ZZ$1, 0))</f>
        <v/>
      </c>
    </row>
    <row r="52">
      <c r="A52">
        <f>INDEX(resultados!$A$2:$ZZ$1440, 46, MATCH($B$1, resultados!$A$1:$ZZ$1, 0))</f>
        <v/>
      </c>
      <c r="B52">
        <f>INDEX(resultados!$A$2:$ZZ$1440, 46, MATCH($B$2, resultados!$A$1:$ZZ$1, 0))</f>
        <v/>
      </c>
      <c r="C52">
        <f>INDEX(resultados!$A$2:$ZZ$1440, 46, MATCH($B$3, resultados!$A$1:$ZZ$1, 0))</f>
        <v/>
      </c>
    </row>
    <row r="53">
      <c r="A53">
        <f>INDEX(resultados!$A$2:$ZZ$1440, 47, MATCH($B$1, resultados!$A$1:$ZZ$1, 0))</f>
        <v/>
      </c>
      <c r="B53">
        <f>INDEX(resultados!$A$2:$ZZ$1440, 47, MATCH($B$2, resultados!$A$1:$ZZ$1, 0))</f>
        <v/>
      </c>
      <c r="C53">
        <f>INDEX(resultados!$A$2:$ZZ$1440, 47, MATCH($B$3, resultados!$A$1:$ZZ$1, 0))</f>
        <v/>
      </c>
    </row>
    <row r="54">
      <c r="A54">
        <f>INDEX(resultados!$A$2:$ZZ$1440, 48, MATCH($B$1, resultados!$A$1:$ZZ$1, 0))</f>
        <v/>
      </c>
      <c r="B54">
        <f>INDEX(resultados!$A$2:$ZZ$1440, 48, MATCH($B$2, resultados!$A$1:$ZZ$1, 0))</f>
        <v/>
      </c>
      <c r="C54">
        <f>INDEX(resultados!$A$2:$ZZ$1440, 48, MATCH($B$3, resultados!$A$1:$ZZ$1, 0))</f>
        <v/>
      </c>
    </row>
    <row r="55">
      <c r="A55">
        <f>INDEX(resultados!$A$2:$ZZ$1440, 49, MATCH($B$1, resultados!$A$1:$ZZ$1, 0))</f>
        <v/>
      </c>
      <c r="B55">
        <f>INDEX(resultados!$A$2:$ZZ$1440, 49, MATCH($B$2, resultados!$A$1:$ZZ$1, 0))</f>
        <v/>
      </c>
      <c r="C55">
        <f>INDEX(resultados!$A$2:$ZZ$1440, 49, MATCH($B$3, resultados!$A$1:$ZZ$1, 0))</f>
        <v/>
      </c>
    </row>
    <row r="56">
      <c r="A56">
        <f>INDEX(resultados!$A$2:$ZZ$1440, 50, MATCH($B$1, resultados!$A$1:$ZZ$1, 0))</f>
        <v/>
      </c>
      <c r="B56">
        <f>INDEX(resultados!$A$2:$ZZ$1440, 50, MATCH($B$2, resultados!$A$1:$ZZ$1, 0))</f>
        <v/>
      </c>
      <c r="C56">
        <f>INDEX(resultados!$A$2:$ZZ$1440, 50, MATCH($B$3, resultados!$A$1:$ZZ$1, 0))</f>
        <v/>
      </c>
    </row>
    <row r="57">
      <c r="A57">
        <f>INDEX(resultados!$A$2:$ZZ$1440, 51, MATCH($B$1, resultados!$A$1:$ZZ$1, 0))</f>
        <v/>
      </c>
      <c r="B57">
        <f>INDEX(resultados!$A$2:$ZZ$1440, 51, MATCH($B$2, resultados!$A$1:$ZZ$1, 0))</f>
        <v/>
      </c>
      <c r="C57">
        <f>INDEX(resultados!$A$2:$ZZ$1440, 51, MATCH($B$3, resultados!$A$1:$ZZ$1, 0))</f>
        <v/>
      </c>
    </row>
    <row r="58">
      <c r="A58">
        <f>INDEX(resultados!$A$2:$ZZ$1440, 52, MATCH($B$1, resultados!$A$1:$ZZ$1, 0))</f>
        <v/>
      </c>
      <c r="B58">
        <f>INDEX(resultados!$A$2:$ZZ$1440, 52, MATCH($B$2, resultados!$A$1:$ZZ$1, 0))</f>
        <v/>
      </c>
      <c r="C58">
        <f>INDEX(resultados!$A$2:$ZZ$1440, 52, MATCH($B$3, resultados!$A$1:$ZZ$1, 0))</f>
        <v/>
      </c>
    </row>
    <row r="59">
      <c r="A59">
        <f>INDEX(resultados!$A$2:$ZZ$1440, 53, MATCH($B$1, resultados!$A$1:$ZZ$1, 0))</f>
        <v/>
      </c>
      <c r="B59">
        <f>INDEX(resultados!$A$2:$ZZ$1440, 53, MATCH($B$2, resultados!$A$1:$ZZ$1, 0))</f>
        <v/>
      </c>
      <c r="C59">
        <f>INDEX(resultados!$A$2:$ZZ$1440, 53, MATCH($B$3, resultados!$A$1:$ZZ$1, 0))</f>
        <v/>
      </c>
    </row>
    <row r="60">
      <c r="A60">
        <f>INDEX(resultados!$A$2:$ZZ$1440, 54, MATCH($B$1, resultados!$A$1:$ZZ$1, 0))</f>
        <v/>
      </c>
      <c r="B60">
        <f>INDEX(resultados!$A$2:$ZZ$1440, 54, MATCH($B$2, resultados!$A$1:$ZZ$1, 0))</f>
        <v/>
      </c>
      <c r="C60">
        <f>INDEX(resultados!$A$2:$ZZ$1440, 54, MATCH($B$3, resultados!$A$1:$ZZ$1, 0))</f>
        <v/>
      </c>
    </row>
    <row r="61">
      <c r="A61">
        <f>INDEX(resultados!$A$2:$ZZ$1440, 55, MATCH($B$1, resultados!$A$1:$ZZ$1, 0))</f>
        <v/>
      </c>
      <c r="B61">
        <f>INDEX(resultados!$A$2:$ZZ$1440, 55, MATCH($B$2, resultados!$A$1:$ZZ$1, 0))</f>
        <v/>
      </c>
      <c r="C61">
        <f>INDEX(resultados!$A$2:$ZZ$1440, 55, MATCH($B$3, resultados!$A$1:$ZZ$1, 0))</f>
        <v/>
      </c>
    </row>
    <row r="62">
      <c r="A62">
        <f>INDEX(resultados!$A$2:$ZZ$1440, 56, MATCH($B$1, resultados!$A$1:$ZZ$1, 0))</f>
        <v/>
      </c>
      <c r="B62">
        <f>INDEX(resultados!$A$2:$ZZ$1440, 56, MATCH($B$2, resultados!$A$1:$ZZ$1, 0))</f>
        <v/>
      </c>
      <c r="C62">
        <f>INDEX(resultados!$A$2:$ZZ$1440, 56, MATCH($B$3, resultados!$A$1:$ZZ$1, 0))</f>
        <v/>
      </c>
    </row>
    <row r="63">
      <c r="A63">
        <f>INDEX(resultados!$A$2:$ZZ$1440, 57, MATCH($B$1, resultados!$A$1:$ZZ$1, 0))</f>
        <v/>
      </c>
      <c r="B63">
        <f>INDEX(resultados!$A$2:$ZZ$1440, 57, MATCH($B$2, resultados!$A$1:$ZZ$1, 0))</f>
        <v/>
      </c>
      <c r="C63">
        <f>INDEX(resultados!$A$2:$ZZ$1440, 57, MATCH($B$3, resultados!$A$1:$ZZ$1, 0))</f>
        <v/>
      </c>
    </row>
    <row r="64">
      <c r="A64">
        <f>INDEX(resultados!$A$2:$ZZ$1440, 58, MATCH($B$1, resultados!$A$1:$ZZ$1, 0))</f>
        <v/>
      </c>
      <c r="B64">
        <f>INDEX(resultados!$A$2:$ZZ$1440, 58, MATCH($B$2, resultados!$A$1:$ZZ$1, 0))</f>
        <v/>
      </c>
      <c r="C64">
        <f>INDEX(resultados!$A$2:$ZZ$1440, 58, MATCH($B$3, resultados!$A$1:$ZZ$1, 0))</f>
        <v/>
      </c>
    </row>
    <row r="65">
      <c r="A65">
        <f>INDEX(resultados!$A$2:$ZZ$1440, 59, MATCH($B$1, resultados!$A$1:$ZZ$1, 0))</f>
        <v/>
      </c>
      <c r="B65">
        <f>INDEX(resultados!$A$2:$ZZ$1440, 59, MATCH($B$2, resultados!$A$1:$ZZ$1, 0))</f>
        <v/>
      </c>
      <c r="C65">
        <f>INDEX(resultados!$A$2:$ZZ$1440, 59, MATCH($B$3, resultados!$A$1:$ZZ$1, 0))</f>
        <v/>
      </c>
    </row>
    <row r="66">
      <c r="A66">
        <f>INDEX(resultados!$A$2:$ZZ$1440, 60, MATCH($B$1, resultados!$A$1:$ZZ$1, 0))</f>
        <v/>
      </c>
      <c r="B66">
        <f>INDEX(resultados!$A$2:$ZZ$1440, 60, MATCH($B$2, resultados!$A$1:$ZZ$1, 0))</f>
        <v/>
      </c>
      <c r="C66">
        <f>INDEX(resultados!$A$2:$ZZ$1440, 60, MATCH($B$3, resultados!$A$1:$ZZ$1, 0))</f>
        <v/>
      </c>
    </row>
    <row r="67">
      <c r="A67">
        <f>INDEX(resultados!$A$2:$ZZ$1440, 61, MATCH($B$1, resultados!$A$1:$ZZ$1, 0))</f>
        <v/>
      </c>
      <c r="B67">
        <f>INDEX(resultados!$A$2:$ZZ$1440, 61, MATCH($B$2, resultados!$A$1:$ZZ$1, 0))</f>
        <v/>
      </c>
      <c r="C67">
        <f>INDEX(resultados!$A$2:$ZZ$1440, 61, MATCH($B$3, resultados!$A$1:$ZZ$1, 0))</f>
        <v/>
      </c>
    </row>
    <row r="68">
      <c r="A68">
        <f>INDEX(resultados!$A$2:$ZZ$1440, 62, MATCH($B$1, resultados!$A$1:$ZZ$1, 0))</f>
        <v/>
      </c>
      <c r="B68">
        <f>INDEX(resultados!$A$2:$ZZ$1440, 62, MATCH($B$2, resultados!$A$1:$ZZ$1, 0))</f>
        <v/>
      </c>
      <c r="C68">
        <f>INDEX(resultados!$A$2:$ZZ$1440, 62, MATCH($B$3, resultados!$A$1:$ZZ$1, 0))</f>
        <v/>
      </c>
    </row>
    <row r="69">
      <c r="A69">
        <f>INDEX(resultados!$A$2:$ZZ$1440, 63, MATCH($B$1, resultados!$A$1:$ZZ$1, 0))</f>
        <v/>
      </c>
      <c r="B69">
        <f>INDEX(resultados!$A$2:$ZZ$1440, 63, MATCH($B$2, resultados!$A$1:$ZZ$1, 0))</f>
        <v/>
      </c>
      <c r="C69">
        <f>INDEX(resultados!$A$2:$ZZ$1440, 63, MATCH($B$3, resultados!$A$1:$ZZ$1, 0))</f>
        <v/>
      </c>
    </row>
    <row r="70">
      <c r="A70">
        <f>INDEX(resultados!$A$2:$ZZ$1440, 64, MATCH($B$1, resultados!$A$1:$ZZ$1, 0))</f>
        <v/>
      </c>
      <c r="B70">
        <f>INDEX(resultados!$A$2:$ZZ$1440, 64, MATCH($B$2, resultados!$A$1:$ZZ$1, 0))</f>
        <v/>
      </c>
      <c r="C70">
        <f>INDEX(resultados!$A$2:$ZZ$1440, 64, MATCH($B$3, resultados!$A$1:$ZZ$1, 0))</f>
        <v/>
      </c>
    </row>
    <row r="71">
      <c r="A71">
        <f>INDEX(resultados!$A$2:$ZZ$1440, 65, MATCH($B$1, resultados!$A$1:$ZZ$1, 0))</f>
        <v/>
      </c>
      <c r="B71">
        <f>INDEX(resultados!$A$2:$ZZ$1440, 65, MATCH($B$2, resultados!$A$1:$ZZ$1, 0))</f>
        <v/>
      </c>
      <c r="C71">
        <f>INDEX(resultados!$A$2:$ZZ$1440, 65, MATCH($B$3, resultados!$A$1:$ZZ$1, 0))</f>
        <v/>
      </c>
    </row>
    <row r="72">
      <c r="A72">
        <f>INDEX(resultados!$A$2:$ZZ$1440, 66, MATCH($B$1, resultados!$A$1:$ZZ$1, 0))</f>
        <v/>
      </c>
      <c r="B72">
        <f>INDEX(resultados!$A$2:$ZZ$1440, 66, MATCH($B$2, resultados!$A$1:$ZZ$1, 0))</f>
        <v/>
      </c>
      <c r="C72">
        <f>INDEX(resultados!$A$2:$ZZ$1440, 66, MATCH($B$3, resultados!$A$1:$ZZ$1, 0))</f>
        <v/>
      </c>
    </row>
    <row r="73">
      <c r="A73">
        <f>INDEX(resultados!$A$2:$ZZ$1440, 67, MATCH($B$1, resultados!$A$1:$ZZ$1, 0))</f>
        <v/>
      </c>
      <c r="B73">
        <f>INDEX(resultados!$A$2:$ZZ$1440, 67, MATCH($B$2, resultados!$A$1:$ZZ$1, 0))</f>
        <v/>
      </c>
      <c r="C73">
        <f>INDEX(resultados!$A$2:$ZZ$1440, 67, MATCH($B$3, resultados!$A$1:$ZZ$1, 0))</f>
        <v/>
      </c>
    </row>
    <row r="74">
      <c r="A74">
        <f>INDEX(resultados!$A$2:$ZZ$1440, 68, MATCH($B$1, resultados!$A$1:$ZZ$1, 0))</f>
        <v/>
      </c>
      <c r="B74">
        <f>INDEX(resultados!$A$2:$ZZ$1440, 68, MATCH($B$2, resultados!$A$1:$ZZ$1, 0))</f>
        <v/>
      </c>
      <c r="C74">
        <f>INDEX(resultados!$A$2:$ZZ$1440, 68, MATCH($B$3, resultados!$A$1:$ZZ$1, 0))</f>
        <v/>
      </c>
    </row>
    <row r="75">
      <c r="A75">
        <f>INDEX(resultados!$A$2:$ZZ$1440, 69, MATCH($B$1, resultados!$A$1:$ZZ$1, 0))</f>
        <v/>
      </c>
      <c r="B75">
        <f>INDEX(resultados!$A$2:$ZZ$1440, 69, MATCH($B$2, resultados!$A$1:$ZZ$1, 0))</f>
        <v/>
      </c>
      <c r="C75">
        <f>INDEX(resultados!$A$2:$ZZ$1440, 69, MATCH($B$3, resultados!$A$1:$ZZ$1, 0))</f>
        <v/>
      </c>
    </row>
    <row r="76">
      <c r="A76">
        <f>INDEX(resultados!$A$2:$ZZ$1440, 70, MATCH($B$1, resultados!$A$1:$ZZ$1, 0))</f>
        <v/>
      </c>
      <c r="B76">
        <f>INDEX(resultados!$A$2:$ZZ$1440, 70, MATCH($B$2, resultados!$A$1:$ZZ$1, 0))</f>
        <v/>
      </c>
      <c r="C76">
        <f>INDEX(resultados!$A$2:$ZZ$1440, 70, MATCH($B$3, resultados!$A$1:$ZZ$1, 0))</f>
        <v/>
      </c>
    </row>
    <row r="77">
      <c r="A77">
        <f>INDEX(resultados!$A$2:$ZZ$1440, 71, MATCH($B$1, resultados!$A$1:$ZZ$1, 0))</f>
        <v/>
      </c>
      <c r="B77">
        <f>INDEX(resultados!$A$2:$ZZ$1440, 71, MATCH($B$2, resultados!$A$1:$ZZ$1, 0))</f>
        <v/>
      </c>
      <c r="C77">
        <f>INDEX(resultados!$A$2:$ZZ$1440, 71, MATCH($B$3, resultados!$A$1:$ZZ$1, 0))</f>
        <v/>
      </c>
    </row>
    <row r="78">
      <c r="A78">
        <f>INDEX(resultados!$A$2:$ZZ$1440, 72, MATCH($B$1, resultados!$A$1:$ZZ$1, 0))</f>
        <v/>
      </c>
      <c r="B78">
        <f>INDEX(resultados!$A$2:$ZZ$1440, 72, MATCH($B$2, resultados!$A$1:$ZZ$1, 0))</f>
        <v/>
      </c>
      <c r="C78">
        <f>INDEX(resultados!$A$2:$ZZ$1440, 72, MATCH($B$3, resultados!$A$1:$ZZ$1, 0))</f>
        <v/>
      </c>
    </row>
    <row r="79">
      <c r="A79">
        <f>INDEX(resultados!$A$2:$ZZ$1440, 73, MATCH($B$1, resultados!$A$1:$ZZ$1, 0))</f>
        <v/>
      </c>
      <c r="B79">
        <f>INDEX(resultados!$A$2:$ZZ$1440, 73, MATCH($B$2, resultados!$A$1:$ZZ$1, 0))</f>
        <v/>
      </c>
      <c r="C79">
        <f>INDEX(resultados!$A$2:$ZZ$1440, 73, MATCH($B$3, resultados!$A$1:$ZZ$1, 0))</f>
        <v/>
      </c>
    </row>
    <row r="80">
      <c r="A80">
        <f>INDEX(resultados!$A$2:$ZZ$1440, 74, MATCH($B$1, resultados!$A$1:$ZZ$1, 0))</f>
        <v/>
      </c>
      <c r="B80">
        <f>INDEX(resultados!$A$2:$ZZ$1440, 74, MATCH($B$2, resultados!$A$1:$ZZ$1, 0))</f>
        <v/>
      </c>
      <c r="C80">
        <f>INDEX(resultados!$A$2:$ZZ$1440, 74, MATCH($B$3, resultados!$A$1:$ZZ$1, 0))</f>
        <v/>
      </c>
    </row>
    <row r="81">
      <c r="A81">
        <f>INDEX(resultados!$A$2:$ZZ$1440, 75, MATCH($B$1, resultados!$A$1:$ZZ$1, 0))</f>
        <v/>
      </c>
      <c r="B81">
        <f>INDEX(resultados!$A$2:$ZZ$1440, 75, MATCH($B$2, resultados!$A$1:$ZZ$1, 0))</f>
        <v/>
      </c>
      <c r="C81">
        <f>INDEX(resultados!$A$2:$ZZ$1440, 75, MATCH($B$3, resultados!$A$1:$ZZ$1, 0))</f>
        <v/>
      </c>
    </row>
    <row r="82">
      <c r="A82">
        <f>INDEX(resultados!$A$2:$ZZ$1440, 76, MATCH($B$1, resultados!$A$1:$ZZ$1, 0))</f>
        <v/>
      </c>
      <c r="B82">
        <f>INDEX(resultados!$A$2:$ZZ$1440, 76, MATCH($B$2, resultados!$A$1:$ZZ$1, 0))</f>
        <v/>
      </c>
      <c r="C82">
        <f>INDEX(resultados!$A$2:$ZZ$1440, 76, MATCH($B$3, resultados!$A$1:$ZZ$1, 0))</f>
        <v/>
      </c>
    </row>
    <row r="83">
      <c r="A83">
        <f>INDEX(resultados!$A$2:$ZZ$1440, 77, MATCH($B$1, resultados!$A$1:$ZZ$1, 0))</f>
        <v/>
      </c>
      <c r="B83">
        <f>INDEX(resultados!$A$2:$ZZ$1440, 77, MATCH($B$2, resultados!$A$1:$ZZ$1, 0))</f>
        <v/>
      </c>
      <c r="C83">
        <f>INDEX(resultados!$A$2:$ZZ$1440, 77, MATCH($B$3, resultados!$A$1:$ZZ$1, 0))</f>
        <v/>
      </c>
    </row>
    <row r="84">
      <c r="A84">
        <f>INDEX(resultados!$A$2:$ZZ$1440, 78, MATCH($B$1, resultados!$A$1:$ZZ$1, 0))</f>
        <v/>
      </c>
      <c r="B84">
        <f>INDEX(resultados!$A$2:$ZZ$1440, 78, MATCH($B$2, resultados!$A$1:$ZZ$1, 0))</f>
        <v/>
      </c>
      <c r="C84">
        <f>INDEX(resultados!$A$2:$ZZ$1440, 78, MATCH($B$3, resultados!$A$1:$ZZ$1, 0))</f>
        <v/>
      </c>
    </row>
    <row r="85">
      <c r="A85">
        <f>INDEX(resultados!$A$2:$ZZ$1440, 79, MATCH($B$1, resultados!$A$1:$ZZ$1, 0))</f>
        <v/>
      </c>
      <c r="B85">
        <f>INDEX(resultados!$A$2:$ZZ$1440, 79, MATCH($B$2, resultados!$A$1:$ZZ$1, 0))</f>
        <v/>
      </c>
      <c r="C85">
        <f>INDEX(resultados!$A$2:$ZZ$1440, 79, MATCH($B$3, resultados!$A$1:$ZZ$1, 0))</f>
        <v/>
      </c>
    </row>
    <row r="86">
      <c r="A86">
        <f>INDEX(resultados!$A$2:$ZZ$1440, 80, MATCH($B$1, resultados!$A$1:$ZZ$1, 0))</f>
        <v/>
      </c>
      <c r="B86">
        <f>INDEX(resultados!$A$2:$ZZ$1440, 80, MATCH($B$2, resultados!$A$1:$ZZ$1, 0))</f>
        <v/>
      </c>
      <c r="C86">
        <f>INDEX(resultados!$A$2:$ZZ$1440, 80, MATCH($B$3, resultados!$A$1:$ZZ$1, 0))</f>
        <v/>
      </c>
    </row>
    <row r="87">
      <c r="A87">
        <f>INDEX(resultados!$A$2:$ZZ$1440, 81, MATCH($B$1, resultados!$A$1:$ZZ$1, 0))</f>
        <v/>
      </c>
      <c r="B87">
        <f>INDEX(resultados!$A$2:$ZZ$1440, 81, MATCH($B$2, resultados!$A$1:$ZZ$1, 0))</f>
        <v/>
      </c>
      <c r="C87">
        <f>INDEX(resultados!$A$2:$ZZ$1440, 81, MATCH($B$3, resultados!$A$1:$ZZ$1, 0))</f>
        <v/>
      </c>
    </row>
    <row r="88">
      <c r="A88">
        <f>INDEX(resultados!$A$2:$ZZ$1440, 82, MATCH($B$1, resultados!$A$1:$ZZ$1, 0))</f>
        <v/>
      </c>
      <c r="B88">
        <f>INDEX(resultados!$A$2:$ZZ$1440, 82, MATCH($B$2, resultados!$A$1:$ZZ$1, 0))</f>
        <v/>
      </c>
      <c r="C88">
        <f>INDEX(resultados!$A$2:$ZZ$1440, 82, MATCH($B$3, resultados!$A$1:$ZZ$1, 0))</f>
        <v/>
      </c>
    </row>
    <row r="89">
      <c r="A89">
        <f>INDEX(resultados!$A$2:$ZZ$1440, 83, MATCH($B$1, resultados!$A$1:$ZZ$1, 0))</f>
        <v/>
      </c>
      <c r="B89">
        <f>INDEX(resultados!$A$2:$ZZ$1440, 83, MATCH($B$2, resultados!$A$1:$ZZ$1, 0))</f>
        <v/>
      </c>
      <c r="C89">
        <f>INDEX(resultados!$A$2:$ZZ$1440, 83, MATCH($B$3, resultados!$A$1:$ZZ$1, 0))</f>
        <v/>
      </c>
    </row>
    <row r="90">
      <c r="A90">
        <f>INDEX(resultados!$A$2:$ZZ$1440, 84, MATCH($B$1, resultados!$A$1:$ZZ$1, 0))</f>
        <v/>
      </c>
      <c r="B90">
        <f>INDEX(resultados!$A$2:$ZZ$1440, 84, MATCH($B$2, resultados!$A$1:$ZZ$1, 0))</f>
        <v/>
      </c>
      <c r="C90">
        <f>INDEX(resultados!$A$2:$ZZ$1440, 84, MATCH($B$3, resultados!$A$1:$ZZ$1, 0))</f>
        <v/>
      </c>
    </row>
    <row r="91">
      <c r="A91">
        <f>INDEX(resultados!$A$2:$ZZ$1440, 85, MATCH($B$1, resultados!$A$1:$ZZ$1, 0))</f>
        <v/>
      </c>
      <c r="B91">
        <f>INDEX(resultados!$A$2:$ZZ$1440, 85, MATCH($B$2, resultados!$A$1:$ZZ$1, 0))</f>
        <v/>
      </c>
      <c r="C91">
        <f>INDEX(resultados!$A$2:$ZZ$1440, 85, MATCH($B$3, resultados!$A$1:$ZZ$1, 0))</f>
        <v/>
      </c>
    </row>
    <row r="92">
      <c r="A92">
        <f>INDEX(resultados!$A$2:$ZZ$1440, 86, MATCH($B$1, resultados!$A$1:$ZZ$1, 0))</f>
        <v/>
      </c>
      <c r="B92">
        <f>INDEX(resultados!$A$2:$ZZ$1440, 86, MATCH($B$2, resultados!$A$1:$ZZ$1, 0))</f>
        <v/>
      </c>
      <c r="C92">
        <f>INDEX(resultados!$A$2:$ZZ$1440, 86, MATCH($B$3, resultados!$A$1:$ZZ$1, 0))</f>
        <v/>
      </c>
    </row>
    <row r="93">
      <c r="A93">
        <f>INDEX(resultados!$A$2:$ZZ$1440, 87, MATCH($B$1, resultados!$A$1:$ZZ$1, 0))</f>
        <v/>
      </c>
      <c r="B93">
        <f>INDEX(resultados!$A$2:$ZZ$1440, 87, MATCH($B$2, resultados!$A$1:$ZZ$1, 0))</f>
        <v/>
      </c>
      <c r="C93">
        <f>INDEX(resultados!$A$2:$ZZ$1440, 87, MATCH($B$3, resultados!$A$1:$ZZ$1, 0))</f>
        <v/>
      </c>
    </row>
    <row r="94">
      <c r="A94">
        <f>INDEX(resultados!$A$2:$ZZ$1440, 88, MATCH($B$1, resultados!$A$1:$ZZ$1, 0))</f>
        <v/>
      </c>
      <c r="B94">
        <f>INDEX(resultados!$A$2:$ZZ$1440, 88, MATCH($B$2, resultados!$A$1:$ZZ$1, 0))</f>
        <v/>
      </c>
      <c r="C94">
        <f>INDEX(resultados!$A$2:$ZZ$1440, 88, MATCH($B$3, resultados!$A$1:$ZZ$1, 0))</f>
        <v/>
      </c>
    </row>
    <row r="95">
      <c r="A95">
        <f>INDEX(resultados!$A$2:$ZZ$1440, 89, MATCH($B$1, resultados!$A$1:$ZZ$1, 0))</f>
        <v/>
      </c>
      <c r="B95">
        <f>INDEX(resultados!$A$2:$ZZ$1440, 89, MATCH($B$2, resultados!$A$1:$ZZ$1, 0))</f>
        <v/>
      </c>
      <c r="C95">
        <f>INDEX(resultados!$A$2:$ZZ$1440, 89, MATCH($B$3, resultados!$A$1:$ZZ$1, 0))</f>
        <v/>
      </c>
    </row>
    <row r="96">
      <c r="A96">
        <f>INDEX(resultados!$A$2:$ZZ$1440, 90, MATCH($B$1, resultados!$A$1:$ZZ$1, 0))</f>
        <v/>
      </c>
      <c r="B96">
        <f>INDEX(resultados!$A$2:$ZZ$1440, 90, MATCH($B$2, resultados!$A$1:$ZZ$1, 0))</f>
        <v/>
      </c>
      <c r="C96">
        <f>INDEX(resultados!$A$2:$ZZ$1440, 90, MATCH($B$3, resultados!$A$1:$ZZ$1, 0))</f>
        <v/>
      </c>
    </row>
    <row r="97">
      <c r="A97">
        <f>INDEX(resultados!$A$2:$ZZ$1440, 91, MATCH($B$1, resultados!$A$1:$ZZ$1, 0))</f>
        <v/>
      </c>
      <c r="B97">
        <f>INDEX(resultados!$A$2:$ZZ$1440, 91, MATCH($B$2, resultados!$A$1:$ZZ$1, 0))</f>
        <v/>
      </c>
      <c r="C97">
        <f>INDEX(resultados!$A$2:$ZZ$1440, 91, MATCH($B$3, resultados!$A$1:$ZZ$1, 0))</f>
        <v/>
      </c>
    </row>
    <row r="98">
      <c r="A98">
        <f>INDEX(resultados!$A$2:$ZZ$1440, 92, MATCH($B$1, resultados!$A$1:$ZZ$1, 0))</f>
        <v/>
      </c>
      <c r="B98">
        <f>INDEX(resultados!$A$2:$ZZ$1440, 92, MATCH($B$2, resultados!$A$1:$ZZ$1, 0))</f>
        <v/>
      </c>
      <c r="C98">
        <f>INDEX(resultados!$A$2:$ZZ$1440, 92, MATCH($B$3, resultados!$A$1:$ZZ$1, 0))</f>
        <v/>
      </c>
    </row>
    <row r="99">
      <c r="A99">
        <f>INDEX(resultados!$A$2:$ZZ$1440, 93, MATCH($B$1, resultados!$A$1:$ZZ$1, 0))</f>
        <v/>
      </c>
      <c r="B99">
        <f>INDEX(resultados!$A$2:$ZZ$1440, 93, MATCH($B$2, resultados!$A$1:$ZZ$1, 0))</f>
        <v/>
      </c>
      <c r="C99">
        <f>INDEX(resultados!$A$2:$ZZ$1440, 93, MATCH($B$3, resultados!$A$1:$ZZ$1, 0))</f>
        <v/>
      </c>
    </row>
    <row r="100">
      <c r="A100">
        <f>INDEX(resultados!$A$2:$ZZ$1440, 94, MATCH($B$1, resultados!$A$1:$ZZ$1, 0))</f>
        <v/>
      </c>
      <c r="B100">
        <f>INDEX(resultados!$A$2:$ZZ$1440, 94, MATCH($B$2, resultados!$A$1:$ZZ$1, 0))</f>
        <v/>
      </c>
      <c r="C100">
        <f>INDEX(resultados!$A$2:$ZZ$1440, 94, MATCH($B$3, resultados!$A$1:$ZZ$1, 0))</f>
        <v/>
      </c>
    </row>
    <row r="101">
      <c r="A101">
        <f>INDEX(resultados!$A$2:$ZZ$1440, 95, MATCH($B$1, resultados!$A$1:$ZZ$1, 0))</f>
        <v/>
      </c>
      <c r="B101">
        <f>INDEX(resultados!$A$2:$ZZ$1440, 95, MATCH($B$2, resultados!$A$1:$ZZ$1, 0))</f>
        <v/>
      </c>
      <c r="C101">
        <f>INDEX(resultados!$A$2:$ZZ$1440, 95, MATCH($B$3, resultados!$A$1:$ZZ$1, 0))</f>
        <v/>
      </c>
    </row>
    <row r="102">
      <c r="A102">
        <f>INDEX(resultados!$A$2:$ZZ$1440, 96, MATCH($B$1, resultados!$A$1:$ZZ$1, 0))</f>
        <v/>
      </c>
      <c r="B102">
        <f>INDEX(resultados!$A$2:$ZZ$1440, 96, MATCH($B$2, resultados!$A$1:$ZZ$1, 0))</f>
        <v/>
      </c>
      <c r="C102">
        <f>INDEX(resultados!$A$2:$ZZ$1440, 96, MATCH($B$3, resultados!$A$1:$ZZ$1, 0))</f>
        <v/>
      </c>
    </row>
    <row r="103">
      <c r="A103">
        <f>INDEX(resultados!$A$2:$ZZ$1440, 97, MATCH($B$1, resultados!$A$1:$ZZ$1, 0))</f>
        <v/>
      </c>
      <c r="B103">
        <f>INDEX(resultados!$A$2:$ZZ$1440, 97, MATCH($B$2, resultados!$A$1:$ZZ$1, 0))</f>
        <v/>
      </c>
      <c r="C103">
        <f>INDEX(resultados!$A$2:$ZZ$1440, 97, MATCH($B$3, resultados!$A$1:$ZZ$1, 0))</f>
        <v/>
      </c>
    </row>
    <row r="104">
      <c r="A104">
        <f>INDEX(resultados!$A$2:$ZZ$1440, 98, MATCH($B$1, resultados!$A$1:$ZZ$1, 0))</f>
        <v/>
      </c>
      <c r="B104">
        <f>INDEX(resultados!$A$2:$ZZ$1440, 98, MATCH($B$2, resultados!$A$1:$ZZ$1, 0))</f>
        <v/>
      </c>
      <c r="C104">
        <f>INDEX(resultados!$A$2:$ZZ$1440, 98, MATCH($B$3, resultados!$A$1:$ZZ$1, 0))</f>
        <v/>
      </c>
    </row>
    <row r="105">
      <c r="A105">
        <f>INDEX(resultados!$A$2:$ZZ$1440, 99, MATCH($B$1, resultados!$A$1:$ZZ$1, 0))</f>
        <v/>
      </c>
      <c r="B105">
        <f>INDEX(resultados!$A$2:$ZZ$1440, 99, MATCH($B$2, resultados!$A$1:$ZZ$1, 0))</f>
        <v/>
      </c>
      <c r="C105">
        <f>INDEX(resultados!$A$2:$ZZ$1440, 99, MATCH($B$3, resultados!$A$1:$ZZ$1, 0))</f>
        <v/>
      </c>
    </row>
    <row r="106">
      <c r="A106">
        <f>INDEX(resultados!$A$2:$ZZ$1440, 100, MATCH($B$1, resultados!$A$1:$ZZ$1, 0))</f>
        <v/>
      </c>
      <c r="B106">
        <f>INDEX(resultados!$A$2:$ZZ$1440, 100, MATCH($B$2, resultados!$A$1:$ZZ$1, 0))</f>
        <v/>
      </c>
      <c r="C106">
        <f>INDEX(resultados!$A$2:$ZZ$1440, 100, MATCH($B$3, resultados!$A$1:$ZZ$1, 0))</f>
        <v/>
      </c>
    </row>
    <row r="107">
      <c r="A107">
        <f>INDEX(resultados!$A$2:$ZZ$1440, 101, MATCH($B$1, resultados!$A$1:$ZZ$1, 0))</f>
        <v/>
      </c>
      <c r="B107">
        <f>INDEX(resultados!$A$2:$ZZ$1440, 101, MATCH($B$2, resultados!$A$1:$ZZ$1, 0))</f>
        <v/>
      </c>
      <c r="C107">
        <f>INDEX(resultados!$A$2:$ZZ$1440, 101, MATCH($B$3, resultados!$A$1:$ZZ$1, 0))</f>
        <v/>
      </c>
    </row>
    <row r="108">
      <c r="A108">
        <f>INDEX(resultados!$A$2:$ZZ$1440, 102, MATCH($B$1, resultados!$A$1:$ZZ$1, 0))</f>
        <v/>
      </c>
      <c r="B108">
        <f>INDEX(resultados!$A$2:$ZZ$1440, 102, MATCH($B$2, resultados!$A$1:$ZZ$1, 0))</f>
        <v/>
      </c>
      <c r="C108">
        <f>INDEX(resultados!$A$2:$ZZ$1440, 102, MATCH($B$3, resultados!$A$1:$ZZ$1, 0))</f>
        <v/>
      </c>
    </row>
    <row r="109">
      <c r="A109">
        <f>INDEX(resultados!$A$2:$ZZ$1440, 103, MATCH($B$1, resultados!$A$1:$ZZ$1, 0))</f>
        <v/>
      </c>
      <c r="B109">
        <f>INDEX(resultados!$A$2:$ZZ$1440, 103, MATCH($B$2, resultados!$A$1:$ZZ$1, 0))</f>
        <v/>
      </c>
      <c r="C109">
        <f>INDEX(resultados!$A$2:$ZZ$1440, 103, MATCH($B$3, resultados!$A$1:$ZZ$1, 0))</f>
        <v/>
      </c>
    </row>
    <row r="110">
      <c r="A110">
        <f>INDEX(resultados!$A$2:$ZZ$1440, 104, MATCH($B$1, resultados!$A$1:$ZZ$1, 0))</f>
        <v/>
      </c>
      <c r="B110">
        <f>INDEX(resultados!$A$2:$ZZ$1440, 104, MATCH($B$2, resultados!$A$1:$ZZ$1, 0))</f>
        <v/>
      </c>
      <c r="C110">
        <f>INDEX(resultados!$A$2:$ZZ$1440, 104, MATCH($B$3, resultados!$A$1:$ZZ$1, 0))</f>
        <v/>
      </c>
    </row>
    <row r="111">
      <c r="A111">
        <f>INDEX(resultados!$A$2:$ZZ$1440, 105, MATCH($B$1, resultados!$A$1:$ZZ$1, 0))</f>
        <v/>
      </c>
      <c r="B111">
        <f>INDEX(resultados!$A$2:$ZZ$1440, 105, MATCH($B$2, resultados!$A$1:$ZZ$1, 0))</f>
        <v/>
      </c>
      <c r="C111">
        <f>INDEX(resultados!$A$2:$ZZ$1440, 105, MATCH($B$3, resultados!$A$1:$ZZ$1, 0))</f>
        <v/>
      </c>
    </row>
    <row r="112">
      <c r="A112">
        <f>INDEX(resultados!$A$2:$ZZ$1440, 106, MATCH($B$1, resultados!$A$1:$ZZ$1, 0))</f>
        <v/>
      </c>
      <c r="B112">
        <f>INDEX(resultados!$A$2:$ZZ$1440, 106, MATCH($B$2, resultados!$A$1:$ZZ$1, 0))</f>
        <v/>
      </c>
      <c r="C112">
        <f>INDEX(resultados!$A$2:$ZZ$1440, 106, MATCH($B$3, resultados!$A$1:$ZZ$1, 0))</f>
        <v/>
      </c>
    </row>
    <row r="113">
      <c r="A113">
        <f>INDEX(resultados!$A$2:$ZZ$1440, 107, MATCH($B$1, resultados!$A$1:$ZZ$1, 0))</f>
        <v/>
      </c>
      <c r="B113">
        <f>INDEX(resultados!$A$2:$ZZ$1440, 107, MATCH($B$2, resultados!$A$1:$ZZ$1, 0))</f>
        <v/>
      </c>
      <c r="C113">
        <f>INDEX(resultados!$A$2:$ZZ$1440, 107, MATCH($B$3, resultados!$A$1:$ZZ$1, 0))</f>
        <v/>
      </c>
    </row>
    <row r="114">
      <c r="A114">
        <f>INDEX(resultados!$A$2:$ZZ$1440, 108, MATCH($B$1, resultados!$A$1:$ZZ$1, 0))</f>
        <v/>
      </c>
      <c r="B114">
        <f>INDEX(resultados!$A$2:$ZZ$1440, 108, MATCH($B$2, resultados!$A$1:$ZZ$1, 0))</f>
        <v/>
      </c>
      <c r="C114">
        <f>INDEX(resultados!$A$2:$ZZ$1440, 108, MATCH($B$3, resultados!$A$1:$ZZ$1, 0))</f>
        <v/>
      </c>
    </row>
    <row r="115">
      <c r="A115">
        <f>INDEX(resultados!$A$2:$ZZ$1440, 109, MATCH($B$1, resultados!$A$1:$ZZ$1, 0))</f>
        <v/>
      </c>
      <c r="B115">
        <f>INDEX(resultados!$A$2:$ZZ$1440, 109, MATCH($B$2, resultados!$A$1:$ZZ$1, 0))</f>
        <v/>
      </c>
      <c r="C115">
        <f>INDEX(resultados!$A$2:$ZZ$1440, 109, MATCH($B$3, resultados!$A$1:$ZZ$1, 0))</f>
        <v/>
      </c>
    </row>
    <row r="116">
      <c r="A116">
        <f>INDEX(resultados!$A$2:$ZZ$1440, 110, MATCH($B$1, resultados!$A$1:$ZZ$1, 0))</f>
        <v/>
      </c>
      <c r="B116">
        <f>INDEX(resultados!$A$2:$ZZ$1440, 110, MATCH($B$2, resultados!$A$1:$ZZ$1, 0))</f>
        <v/>
      </c>
      <c r="C116">
        <f>INDEX(resultados!$A$2:$ZZ$1440, 110, MATCH($B$3, resultados!$A$1:$ZZ$1, 0))</f>
        <v/>
      </c>
    </row>
    <row r="117">
      <c r="A117">
        <f>INDEX(resultados!$A$2:$ZZ$1440, 111, MATCH($B$1, resultados!$A$1:$ZZ$1, 0))</f>
        <v/>
      </c>
      <c r="B117">
        <f>INDEX(resultados!$A$2:$ZZ$1440, 111, MATCH($B$2, resultados!$A$1:$ZZ$1, 0))</f>
        <v/>
      </c>
      <c r="C117">
        <f>INDEX(resultados!$A$2:$ZZ$1440, 111, MATCH($B$3, resultados!$A$1:$ZZ$1, 0))</f>
        <v/>
      </c>
    </row>
    <row r="118">
      <c r="A118">
        <f>INDEX(resultados!$A$2:$ZZ$1440, 112, MATCH($B$1, resultados!$A$1:$ZZ$1, 0))</f>
        <v/>
      </c>
      <c r="B118">
        <f>INDEX(resultados!$A$2:$ZZ$1440, 112, MATCH($B$2, resultados!$A$1:$ZZ$1, 0))</f>
        <v/>
      </c>
      <c r="C118">
        <f>INDEX(resultados!$A$2:$ZZ$1440, 112, MATCH($B$3, resultados!$A$1:$ZZ$1, 0))</f>
        <v/>
      </c>
    </row>
    <row r="119">
      <c r="A119">
        <f>INDEX(resultados!$A$2:$ZZ$1440, 113, MATCH($B$1, resultados!$A$1:$ZZ$1, 0))</f>
        <v/>
      </c>
      <c r="B119">
        <f>INDEX(resultados!$A$2:$ZZ$1440, 113, MATCH($B$2, resultados!$A$1:$ZZ$1, 0))</f>
        <v/>
      </c>
      <c r="C119">
        <f>INDEX(resultados!$A$2:$ZZ$1440, 113, MATCH($B$3, resultados!$A$1:$ZZ$1, 0))</f>
        <v/>
      </c>
    </row>
    <row r="120">
      <c r="A120">
        <f>INDEX(resultados!$A$2:$ZZ$1440, 114, MATCH($B$1, resultados!$A$1:$ZZ$1, 0))</f>
        <v/>
      </c>
      <c r="B120">
        <f>INDEX(resultados!$A$2:$ZZ$1440, 114, MATCH($B$2, resultados!$A$1:$ZZ$1, 0))</f>
        <v/>
      </c>
      <c r="C120">
        <f>INDEX(resultados!$A$2:$ZZ$1440, 114, MATCH($B$3, resultados!$A$1:$ZZ$1, 0))</f>
        <v/>
      </c>
    </row>
    <row r="121">
      <c r="A121">
        <f>INDEX(resultados!$A$2:$ZZ$1440, 115, MATCH($B$1, resultados!$A$1:$ZZ$1, 0))</f>
        <v/>
      </c>
      <c r="B121">
        <f>INDEX(resultados!$A$2:$ZZ$1440, 115, MATCH($B$2, resultados!$A$1:$ZZ$1, 0))</f>
        <v/>
      </c>
      <c r="C121">
        <f>INDEX(resultados!$A$2:$ZZ$1440, 115, MATCH($B$3, resultados!$A$1:$ZZ$1, 0))</f>
        <v/>
      </c>
    </row>
    <row r="122">
      <c r="A122">
        <f>INDEX(resultados!$A$2:$ZZ$1440, 116, MATCH($B$1, resultados!$A$1:$ZZ$1, 0))</f>
        <v/>
      </c>
      <c r="B122">
        <f>INDEX(resultados!$A$2:$ZZ$1440, 116, MATCH($B$2, resultados!$A$1:$ZZ$1, 0))</f>
        <v/>
      </c>
      <c r="C122">
        <f>INDEX(resultados!$A$2:$ZZ$1440, 116, MATCH($B$3, resultados!$A$1:$ZZ$1, 0))</f>
        <v/>
      </c>
    </row>
    <row r="123">
      <c r="A123">
        <f>INDEX(resultados!$A$2:$ZZ$1440, 117, MATCH($B$1, resultados!$A$1:$ZZ$1, 0))</f>
        <v/>
      </c>
      <c r="B123">
        <f>INDEX(resultados!$A$2:$ZZ$1440, 117, MATCH($B$2, resultados!$A$1:$ZZ$1, 0))</f>
        <v/>
      </c>
      <c r="C123">
        <f>INDEX(resultados!$A$2:$ZZ$1440, 117, MATCH($B$3, resultados!$A$1:$ZZ$1, 0))</f>
        <v/>
      </c>
    </row>
    <row r="124">
      <c r="A124">
        <f>INDEX(resultados!$A$2:$ZZ$1440, 118, MATCH($B$1, resultados!$A$1:$ZZ$1, 0))</f>
        <v/>
      </c>
      <c r="B124">
        <f>INDEX(resultados!$A$2:$ZZ$1440, 118, MATCH($B$2, resultados!$A$1:$ZZ$1, 0))</f>
        <v/>
      </c>
      <c r="C124">
        <f>INDEX(resultados!$A$2:$ZZ$1440, 118, MATCH($B$3, resultados!$A$1:$ZZ$1, 0))</f>
        <v/>
      </c>
    </row>
    <row r="125">
      <c r="A125">
        <f>INDEX(resultados!$A$2:$ZZ$1440, 119, MATCH($B$1, resultados!$A$1:$ZZ$1, 0))</f>
        <v/>
      </c>
      <c r="B125">
        <f>INDEX(resultados!$A$2:$ZZ$1440, 119, MATCH($B$2, resultados!$A$1:$ZZ$1, 0))</f>
        <v/>
      </c>
      <c r="C125">
        <f>INDEX(resultados!$A$2:$ZZ$1440, 119, MATCH($B$3, resultados!$A$1:$ZZ$1, 0))</f>
        <v/>
      </c>
    </row>
    <row r="126">
      <c r="A126">
        <f>INDEX(resultados!$A$2:$ZZ$1440, 120, MATCH($B$1, resultados!$A$1:$ZZ$1, 0))</f>
        <v/>
      </c>
      <c r="B126">
        <f>INDEX(resultados!$A$2:$ZZ$1440, 120, MATCH($B$2, resultados!$A$1:$ZZ$1, 0))</f>
        <v/>
      </c>
      <c r="C126">
        <f>INDEX(resultados!$A$2:$ZZ$1440, 120, MATCH($B$3, resultados!$A$1:$ZZ$1, 0))</f>
        <v/>
      </c>
    </row>
    <row r="127">
      <c r="A127">
        <f>INDEX(resultados!$A$2:$ZZ$1440, 121, MATCH($B$1, resultados!$A$1:$ZZ$1, 0))</f>
        <v/>
      </c>
      <c r="B127">
        <f>INDEX(resultados!$A$2:$ZZ$1440, 121, MATCH($B$2, resultados!$A$1:$ZZ$1, 0))</f>
        <v/>
      </c>
      <c r="C127">
        <f>INDEX(resultados!$A$2:$ZZ$1440, 121, MATCH($B$3, resultados!$A$1:$ZZ$1, 0))</f>
        <v/>
      </c>
    </row>
    <row r="128">
      <c r="A128">
        <f>INDEX(resultados!$A$2:$ZZ$1440, 122, MATCH($B$1, resultados!$A$1:$ZZ$1, 0))</f>
        <v/>
      </c>
      <c r="B128">
        <f>INDEX(resultados!$A$2:$ZZ$1440, 122, MATCH($B$2, resultados!$A$1:$ZZ$1, 0))</f>
        <v/>
      </c>
      <c r="C128">
        <f>INDEX(resultados!$A$2:$ZZ$1440, 122, MATCH($B$3, resultados!$A$1:$ZZ$1, 0))</f>
        <v/>
      </c>
    </row>
    <row r="129">
      <c r="A129">
        <f>INDEX(resultados!$A$2:$ZZ$1440, 123, MATCH($B$1, resultados!$A$1:$ZZ$1, 0))</f>
        <v/>
      </c>
      <c r="B129">
        <f>INDEX(resultados!$A$2:$ZZ$1440, 123, MATCH($B$2, resultados!$A$1:$ZZ$1, 0))</f>
        <v/>
      </c>
      <c r="C129">
        <f>INDEX(resultados!$A$2:$ZZ$1440, 123, MATCH($B$3, resultados!$A$1:$ZZ$1, 0))</f>
        <v/>
      </c>
    </row>
    <row r="130">
      <c r="A130">
        <f>INDEX(resultados!$A$2:$ZZ$1440, 124, MATCH($B$1, resultados!$A$1:$ZZ$1, 0))</f>
        <v/>
      </c>
      <c r="B130">
        <f>INDEX(resultados!$A$2:$ZZ$1440, 124, MATCH($B$2, resultados!$A$1:$ZZ$1, 0))</f>
        <v/>
      </c>
      <c r="C130">
        <f>INDEX(resultados!$A$2:$ZZ$1440, 124, MATCH($B$3, resultados!$A$1:$ZZ$1, 0))</f>
        <v/>
      </c>
    </row>
    <row r="131">
      <c r="A131">
        <f>INDEX(resultados!$A$2:$ZZ$1440, 125, MATCH($B$1, resultados!$A$1:$ZZ$1, 0))</f>
        <v/>
      </c>
      <c r="B131">
        <f>INDEX(resultados!$A$2:$ZZ$1440, 125, MATCH($B$2, resultados!$A$1:$ZZ$1, 0))</f>
        <v/>
      </c>
      <c r="C131">
        <f>INDEX(resultados!$A$2:$ZZ$1440, 125, MATCH($B$3, resultados!$A$1:$ZZ$1, 0))</f>
        <v/>
      </c>
    </row>
    <row r="132">
      <c r="A132">
        <f>INDEX(resultados!$A$2:$ZZ$1440, 126, MATCH($B$1, resultados!$A$1:$ZZ$1, 0))</f>
        <v/>
      </c>
      <c r="B132">
        <f>INDEX(resultados!$A$2:$ZZ$1440, 126, MATCH($B$2, resultados!$A$1:$ZZ$1, 0))</f>
        <v/>
      </c>
      <c r="C132">
        <f>INDEX(resultados!$A$2:$ZZ$1440, 126, MATCH($B$3, resultados!$A$1:$ZZ$1, 0))</f>
        <v/>
      </c>
    </row>
    <row r="133">
      <c r="A133">
        <f>INDEX(resultados!$A$2:$ZZ$1440, 127, MATCH($B$1, resultados!$A$1:$ZZ$1, 0))</f>
        <v/>
      </c>
      <c r="B133">
        <f>INDEX(resultados!$A$2:$ZZ$1440, 127, MATCH($B$2, resultados!$A$1:$ZZ$1, 0))</f>
        <v/>
      </c>
      <c r="C133">
        <f>INDEX(resultados!$A$2:$ZZ$1440, 127, MATCH($B$3, resultados!$A$1:$ZZ$1, 0))</f>
        <v/>
      </c>
    </row>
    <row r="134">
      <c r="A134">
        <f>INDEX(resultados!$A$2:$ZZ$1440, 128, MATCH($B$1, resultados!$A$1:$ZZ$1, 0))</f>
        <v/>
      </c>
      <c r="B134">
        <f>INDEX(resultados!$A$2:$ZZ$1440, 128, MATCH($B$2, resultados!$A$1:$ZZ$1, 0))</f>
        <v/>
      </c>
      <c r="C134">
        <f>INDEX(resultados!$A$2:$ZZ$1440, 128, MATCH($B$3, resultados!$A$1:$ZZ$1, 0))</f>
        <v/>
      </c>
    </row>
    <row r="135">
      <c r="A135">
        <f>INDEX(resultados!$A$2:$ZZ$1440, 129, MATCH($B$1, resultados!$A$1:$ZZ$1, 0))</f>
        <v/>
      </c>
      <c r="B135">
        <f>INDEX(resultados!$A$2:$ZZ$1440, 129, MATCH($B$2, resultados!$A$1:$ZZ$1, 0))</f>
        <v/>
      </c>
      <c r="C135">
        <f>INDEX(resultados!$A$2:$ZZ$1440, 129, MATCH($B$3, resultados!$A$1:$ZZ$1, 0))</f>
        <v/>
      </c>
    </row>
    <row r="136">
      <c r="A136">
        <f>INDEX(resultados!$A$2:$ZZ$1440, 130, MATCH($B$1, resultados!$A$1:$ZZ$1, 0))</f>
        <v/>
      </c>
      <c r="B136">
        <f>INDEX(resultados!$A$2:$ZZ$1440, 130, MATCH($B$2, resultados!$A$1:$ZZ$1, 0))</f>
        <v/>
      </c>
      <c r="C136">
        <f>INDEX(resultados!$A$2:$ZZ$1440, 130, MATCH($B$3, resultados!$A$1:$ZZ$1, 0))</f>
        <v/>
      </c>
    </row>
    <row r="137">
      <c r="A137">
        <f>INDEX(resultados!$A$2:$ZZ$1440, 131, MATCH($B$1, resultados!$A$1:$ZZ$1, 0))</f>
        <v/>
      </c>
      <c r="B137">
        <f>INDEX(resultados!$A$2:$ZZ$1440, 131, MATCH($B$2, resultados!$A$1:$ZZ$1, 0))</f>
        <v/>
      </c>
      <c r="C137">
        <f>INDEX(resultados!$A$2:$ZZ$1440, 131, MATCH($B$3, resultados!$A$1:$ZZ$1, 0))</f>
        <v/>
      </c>
    </row>
    <row r="138">
      <c r="A138">
        <f>INDEX(resultados!$A$2:$ZZ$1440, 132, MATCH($B$1, resultados!$A$1:$ZZ$1, 0))</f>
        <v/>
      </c>
      <c r="B138">
        <f>INDEX(resultados!$A$2:$ZZ$1440, 132, MATCH($B$2, resultados!$A$1:$ZZ$1, 0))</f>
        <v/>
      </c>
      <c r="C138">
        <f>INDEX(resultados!$A$2:$ZZ$1440, 132, MATCH($B$3, resultados!$A$1:$ZZ$1, 0))</f>
        <v/>
      </c>
    </row>
    <row r="139">
      <c r="A139">
        <f>INDEX(resultados!$A$2:$ZZ$1440, 133, MATCH($B$1, resultados!$A$1:$ZZ$1, 0))</f>
        <v/>
      </c>
      <c r="B139">
        <f>INDEX(resultados!$A$2:$ZZ$1440, 133, MATCH($B$2, resultados!$A$1:$ZZ$1, 0))</f>
        <v/>
      </c>
      <c r="C139">
        <f>INDEX(resultados!$A$2:$ZZ$1440, 133, MATCH($B$3, resultados!$A$1:$ZZ$1, 0))</f>
        <v/>
      </c>
    </row>
    <row r="140">
      <c r="A140">
        <f>INDEX(resultados!$A$2:$ZZ$1440, 134, MATCH($B$1, resultados!$A$1:$ZZ$1, 0))</f>
        <v/>
      </c>
      <c r="B140">
        <f>INDEX(resultados!$A$2:$ZZ$1440, 134, MATCH($B$2, resultados!$A$1:$ZZ$1, 0))</f>
        <v/>
      </c>
      <c r="C140">
        <f>INDEX(resultados!$A$2:$ZZ$1440, 134, MATCH($B$3, resultados!$A$1:$ZZ$1, 0))</f>
        <v/>
      </c>
    </row>
    <row r="141">
      <c r="A141">
        <f>INDEX(resultados!$A$2:$ZZ$1440, 135, MATCH($B$1, resultados!$A$1:$ZZ$1, 0))</f>
        <v/>
      </c>
      <c r="B141">
        <f>INDEX(resultados!$A$2:$ZZ$1440, 135, MATCH($B$2, resultados!$A$1:$ZZ$1, 0))</f>
        <v/>
      </c>
      <c r="C141">
        <f>INDEX(resultados!$A$2:$ZZ$1440, 135, MATCH($B$3, resultados!$A$1:$ZZ$1, 0))</f>
        <v/>
      </c>
    </row>
    <row r="142">
      <c r="A142">
        <f>INDEX(resultados!$A$2:$ZZ$1440, 136, MATCH($B$1, resultados!$A$1:$ZZ$1, 0))</f>
        <v/>
      </c>
      <c r="B142">
        <f>INDEX(resultados!$A$2:$ZZ$1440, 136, MATCH($B$2, resultados!$A$1:$ZZ$1, 0))</f>
        <v/>
      </c>
      <c r="C142">
        <f>INDEX(resultados!$A$2:$ZZ$1440, 136, MATCH($B$3, resultados!$A$1:$ZZ$1, 0))</f>
        <v/>
      </c>
    </row>
    <row r="143">
      <c r="A143">
        <f>INDEX(resultados!$A$2:$ZZ$1440, 137, MATCH($B$1, resultados!$A$1:$ZZ$1, 0))</f>
        <v/>
      </c>
      <c r="B143">
        <f>INDEX(resultados!$A$2:$ZZ$1440, 137, MATCH($B$2, resultados!$A$1:$ZZ$1, 0))</f>
        <v/>
      </c>
      <c r="C143">
        <f>INDEX(resultados!$A$2:$ZZ$1440, 137, MATCH($B$3, resultados!$A$1:$ZZ$1, 0))</f>
        <v/>
      </c>
    </row>
    <row r="144">
      <c r="A144">
        <f>INDEX(resultados!$A$2:$ZZ$1440, 138, MATCH($B$1, resultados!$A$1:$ZZ$1, 0))</f>
        <v/>
      </c>
      <c r="B144">
        <f>INDEX(resultados!$A$2:$ZZ$1440, 138, MATCH($B$2, resultados!$A$1:$ZZ$1, 0))</f>
        <v/>
      </c>
      <c r="C144">
        <f>INDEX(resultados!$A$2:$ZZ$1440, 138, MATCH($B$3, resultados!$A$1:$ZZ$1, 0))</f>
        <v/>
      </c>
    </row>
    <row r="145">
      <c r="A145">
        <f>INDEX(resultados!$A$2:$ZZ$1440, 139, MATCH($B$1, resultados!$A$1:$ZZ$1, 0))</f>
        <v/>
      </c>
      <c r="B145">
        <f>INDEX(resultados!$A$2:$ZZ$1440, 139, MATCH($B$2, resultados!$A$1:$ZZ$1, 0))</f>
        <v/>
      </c>
      <c r="C145">
        <f>INDEX(resultados!$A$2:$ZZ$1440, 139, MATCH($B$3, resultados!$A$1:$ZZ$1, 0))</f>
        <v/>
      </c>
    </row>
    <row r="146">
      <c r="A146">
        <f>INDEX(resultados!$A$2:$ZZ$1440, 140, MATCH($B$1, resultados!$A$1:$ZZ$1, 0))</f>
        <v/>
      </c>
      <c r="B146">
        <f>INDEX(resultados!$A$2:$ZZ$1440, 140, MATCH($B$2, resultados!$A$1:$ZZ$1, 0))</f>
        <v/>
      </c>
      <c r="C146">
        <f>INDEX(resultados!$A$2:$ZZ$1440, 140, MATCH($B$3, resultados!$A$1:$ZZ$1, 0))</f>
        <v/>
      </c>
    </row>
    <row r="147">
      <c r="A147">
        <f>INDEX(resultados!$A$2:$ZZ$1440, 141, MATCH($B$1, resultados!$A$1:$ZZ$1, 0))</f>
        <v/>
      </c>
      <c r="B147">
        <f>INDEX(resultados!$A$2:$ZZ$1440, 141, MATCH($B$2, resultados!$A$1:$ZZ$1, 0))</f>
        <v/>
      </c>
      <c r="C147">
        <f>INDEX(resultados!$A$2:$ZZ$1440, 141, MATCH($B$3, resultados!$A$1:$ZZ$1, 0))</f>
        <v/>
      </c>
    </row>
    <row r="148">
      <c r="A148">
        <f>INDEX(resultados!$A$2:$ZZ$1440, 142, MATCH($B$1, resultados!$A$1:$ZZ$1, 0))</f>
        <v/>
      </c>
      <c r="B148">
        <f>INDEX(resultados!$A$2:$ZZ$1440, 142, MATCH($B$2, resultados!$A$1:$ZZ$1, 0))</f>
        <v/>
      </c>
      <c r="C148">
        <f>INDEX(resultados!$A$2:$ZZ$1440, 142, MATCH($B$3, resultados!$A$1:$ZZ$1, 0))</f>
        <v/>
      </c>
    </row>
    <row r="149">
      <c r="A149">
        <f>INDEX(resultados!$A$2:$ZZ$1440, 143, MATCH($B$1, resultados!$A$1:$ZZ$1, 0))</f>
        <v/>
      </c>
      <c r="B149">
        <f>INDEX(resultados!$A$2:$ZZ$1440, 143, MATCH($B$2, resultados!$A$1:$ZZ$1, 0))</f>
        <v/>
      </c>
      <c r="C149">
        <f>INDEX(resultados!$A$2:$ZZ$1440, 143, MATCH($B$3, resultados!$A$1:$ZZ$1, 0))</f>
        <v/>
      </c>
    </row>
    <row r="150">
      <c r="A150">
        <f>INDEX(resultados!$A$2:$ZZ$1440, 144, MATCH($B$1, resultados!$A$1:$ZZ$1, 0))</f>
        <v/>
      </c>
      <c r="B150">
        <f>INDEX(resultados!$A$2:$ZZ$1440, 144, MATCH($B$2, resultados!$A$1:$ZZ$1, 0))</f>
        <v/>
      </c>
      <c r="C150">
        <f>INDEX(resultados!$A$2:$ZZ$1440, 144, MATCH($B$3, resultados!$A$1:$ZZ$1, 0))</f>
        <v/>
      </c>
    </row>
    <row r="151">
      <c r="A151">
        <f>INDEX(resultados!$A$2:$ZZ$1440, 145, MATCH($B$1, resultados!$A$1:$ZZ$1, 0))</f>
        <v/>
      </c>
      <c r="B151">
        <f>INDEX(resultados!$A$2:$ZZ$1440, 145, MATCH($B$2, resultados!$A$1:$ZZ$1, 0))</f>
        <v/>
      </c>
      <c r="C151">
        <f>INDEX(resultados!$A$2:$ZZ$1440, 145, MATCH($B$3, resultados!$A$1:$ZZ$1, 0))</f>
        <v/>
      </c>
    </row>
    <row r="152">
      <c r="A152">
        <f>INDEX(resultados!$A$2:$ZZ$1440, 146, MATCH($B$1, resultados!$A$1:$ZZ$1, 0))</f>
        <v/>
      </c>
      <c r="B152">
        <f>INDEX(resultados!$A$2:$ZZ$1440, 146, MATCH($B$2, resultados!$A$1:$ZZ$1, 0))</f>
        <v/>
      </c>
      <c r="C152">
        <f>INDEX(resultados!$A$2:$ZZ$1440, 146, MATCH($B$3, resultados!$A$1:$ZZ$1, 0))</f>
        <v/>
      </c>
    </row>
    <row r="153">
      <c r="A153">
        <f>INDEX(resultados!$A$2:$ZZ$1440, 147, MATCH($B$1, resultados!$A$1:$ZZ$1, 0))</f>
        <v/>
      </c>
      <c r="B153">
        <f>INDEX(resultados!$A$2:$ZZ$1440, 147, MATCH($B$2, resultados!$A$1:$ZZ$1, 0))</f>
        <v/>
      </c>
      <c r="C153">
        <f>INDEX(resultados!$A$2:$ZZ$1440, 147, MATCH($B$3, resultados!$A$1:$ZZ$1, 0))</f>
        <v/>
      </c>
    </row>
    <row r="154">
      <c r="A154">
        <f>INDEX(resultados!$A$2:$ZZ$1440, 148, MATCH($B$1, resultados!$A$1:$ZZ$1, 0))</f>
        <v/>
      </c>
      <c r="B154">
        <f>INDEX(resultados!$A$2:$ZZ$1440, 148, MATCH($B$2, resultados!$A$1:$ZZ$1, 0))</f>
        <v/>
      </c>
      <c r="C154">
        <f>INDEX(resultados!$A$2:$ZZ$1440, 148, MATCH($B$3, resultados!$A$1:$ZZ$1, 0))</f>
        <v/>
      </c>
    </row>
    <row r="155">
      <c r="A155">
        <f>INDEX(resultados!$A$2:$ZZ$1440, 149, MATCH($B$1, resultados!$A$1:$ZZ$1, 0))</f>
        <v/>
      </c>
      <c r="B155">
        <f>INDEX(resultados!$A$2:$ZZ$1440, 149, MATCH($B$2, resultados!$A$1:$ZZ$1, 0))</f>
        <v/>
      </c>
      <c r="C155">
        <f>INDEX(resultados!$A$2:$ZZ$1440, 149, MATCH($B$3, resultados!$A$1:$ZZ$1, 0))</f>
        <v/>
      </c>
    </row>
    <row r="156">
      <c r="A156">
        <f>INDEX(resultados!$A$2:$ZZ$1440, 150, MATCH($B$1, resultados!$A$1:$ZZ$1, 0))</f>
        <v/>
      </c>
      <c r="B156">
        <f>INDEX(resultados!$A$2:$ZZ$1440, 150, MATCH($B$2, resultados!$A$1:$ZZ$1, 0))</f>
        <v/>
      </c>
      <c r="C156">
        <f>INDEX(resultados!$A$2:$ZZ$1440, 150, MATCH($B$3, resultados!$A$1:$ZZ$1, 0))</f>
        <v/>
      </c>
    </row>
    <row r="157">
      <c r="A157">
        <f>INDEX(resultados!$A$2:$ZZ$1440, 151, MATCH($B$1, resultados!$A$1:$ZZ$1, 0))</f>
        <v/>
      </c>
      <c r="B157">
        <f>INDEX(resultados!$A$2:$ZZ$1440, 151, MATCH($B$2, resultados!$A$1:$ZZ$1, 0))</f>
        <v/>
      </c>
      <c r="C157">
        <f>INDEX(resultados!$A$2:$ZZ$1440, 151, MATCH($B$3, resultados!$A$1:$ZZ$1, 0))</f>
        <v/>
      </c>
    </row>
    <row r="158">
      <c r="A158">
        <f>INDEX(resultados!$A$2:$ZZ$1440, 152, MATCH($B$1, resultados!$A$1:$ZZ$1, 0))</f>
        <v/>
      </c>
      <c r="B158">
        <f>INDEX(resultados!$A$2:$ZZ$1440, 152, MATCH($B$2, resultados!$A$1:$ZZ$1, 0))</f>
        <v/>
      </c>
      <c r="C158">
        <f>INDEX(resultados!$A$2:$ZZ$1440, 152, MATCH($B$3, resultados!$A$1:$ZZ$1, 0))</f>
        <v/>
      </c>
    </row>
    <row r="159">
      <c r="A159">
        <f>INDEX(resultados!$A$2:$ZZ$1440, 153, MATCH($B$1, resultados!$A$1:$ZZ$1, 0))</f>
        <v/>
      </c>
      <c r="B159">
        <f>INDEX(resultados!$A$2:$ZZ$1440, 153, MATCH($B$2, resultados!$A$1:$ZZ$1, 0))</f>
        <v/>
      </c>
      <c r="C159">
        <f>INDEX(resultados!$A$2:$ZZ$1440, 153, MATCH($B$3, resultados!$A$1:$ZZ$1, 0))</f>
        <v/>
      </c>
    </row>
    <row r="160">
      <c r="A160">
        <f>INDEX(resultados!$A$2:$ZZ$1440, 154, MATCH($B$1, resultados!$A$1:$ZZ$1, 0))</f>
        <v/>
      </c>
      <c r="B160">
        <f>INDEX(resultados!$A$2:$ZZ$1440, 154, MATCH($B$2, resultados!$A$1:$ZZ$1, 0))</f>
        <v/>
      </c>
      <c r="C160">
        <f>INDEX(resultados!$A$2:$ZZ$1440, 154, MATCH($B$3, resultados!$A$1:$ZZ$1, 0))</f>
        <v/>
      </c>
    </row>
    <row r="161">
      <c r="A161">
        <f>INDEX(resultados!$A$2:$ZZ$1440, 155, MATCH($B$1, resultados!$A$1:$ZZ$1, 0))</f>
        <v/>
      </c>
      <c r="B161">
        <f>INDEX(resultados!$A$2:$ZZ$1440, 155, MATCH($B$2, resultados!$A$1:$ZZ$1, 0))</f>
        <v/>
      </c>
      <c r="C161">
        <f>INDEX(resultados!$A$2:$ZZ$1440, 155, MATCH($B$3, resultados!$A$1:$ZZ$1, 0))</f>
        <v/>
      </c>
    </row>
    <row r="162">
      <c r="A162">
        <f>INDEX(resultados!$A$2:$ZZ$1440, 156, MATCH($B$1, resultados!$A$1:$ZZ$1, 0))</f>
        <v/>
      </c>
      <c r="B162">
        <f>INDEX(resultados!$A$2:$ZZ$1440, 156, MATCH($B$2, resultados!$A$1:$ZZ$1, 0))</f>
        <v/>
      </c>
      <c r="C162">
        <f>INDEX(resultados!$A$2:$ZZ$1440, 156, MATCH($B$3, resultados!$A$1:$ZZ$1, 0))</f>
        <v/>
      </c>
    </row>
    <row r="163">
      <c r="A163">
        <f>INDEX(resultados!$A$2:$ZZ$1440, 157, MATCH($B$1, resultados!$A$1:$ZZ$1, 0))</f>
        <v/>
      </c>
      <c r="B163">
        <f>INDEX(resultados!$A$2:$ZZ$1440, 157, MATCH($B$2, resultados!$A$1:$ZZ$1, 0))</f>
        <v/>
      </c>
      <c r="C163">
        <f>INDEX(resultados!$A$2:$ZZ$1440, 157, MATCH($B$3, resultados!$A$1:$ZZ$1, 0))</f>
        <v/>
      </c>
    </row>
    <row r="164">
      <c r="A164">
        <f>INDEX(resultados!$A$2:$ZZ$1440, 158, MATCH($B$1, resultados!$A$1:$ZZ$1, 0))</f>
        <v/>
      </c>
      <c r="B164">
        <f>INDEX(resultados!$A$2:$ZZ$1440, 158, MATCH($B$2, resultados!$A$1:$ZZ$1, 0))</f>
        <v/>
      </c>
      <c r="C164">
        <f>INDEX(resultados!$A$2:$ZZ$1440, 158, MATCH($B$3, resultados!$A$1:$ZZ$1, 0))</f>
        <v/>
      </c>
    </row>
    <row r="165">
      <c r="A165">
        <f>INDEX(resultados!$A$2:$ZZ$1440, 159, MATCH($B$1, resultados!$A$1:$ZZ$1, 0))</f>
        <v/>
      </c>
      <c r="B165">
        <f>INDEX(resultados!$A$2:$ZZ$1440, 159, MATCH($B$2, resultados!$A$1:$ZZ$1, 0))</f>
        <v/>
      </c>
      <c r="C165">
        <f>INDEX(resultados!$A$2:$ZZ$1440, 159, MATCH($B$3, resultados!$A$1:$ZZ$1, 0))</f>
        <v/>
      </c>
    </row>
    <row r="166">
      <c r="A166">
        <f>INDEX(resultados!$A$2:$ZZ$1440, 160, MATCH($B$1, resultados!$A$1:$ZZ$1, 0))</f>
        <v/>
      </c>
      <c r="B166">
        <f>INDEX(resultados!$A$2:$ZZ$1440, 160, MATCH($B$2, resultados!$A$1:$ZZ$1, 0))</f>
        <v/>
      </c>
      <c r="C166">
        <f>INDEX(resultados!$A$2:$ZZ$1440, 160, MATCH($B$3, resultados!$A$1:$ZZ$1, 0))</f>
        <v/>
      </c>
    </row>
    <row r="167">
      <c r="A167">
        <f>INDEX(resultados!$A$2:$ZZ$1440, 161, MATCH($B$1, resultados!$A$1:$ZZ$1, 0))</f>
        <v/>
      </c>
      <c r="B167">
        <f>INDEX(resultados!$A$2:$ZZ$1440, 161, MATCH($B$2, resultados!$A$1:$ZZ$1, 0))</f>
        <v/>
      </c>
      <c r="C167">
        <f>INDEX(resultados!$A$2:$ZZ$1440, 161, MATCH($B$3, resultados!$A$1:$ZZ$1, 0))</f>
        <v/>
      </c>
    </row>
    <row r="168">
      <c r="A168">
        <f>INDEX(resultados!$A$2:$ZZ$1440, 162, MATCH($B$1, resultados!$A$1:$ZZ$1, 0))</f>
        <v/>
      </c>
      <c r="B168">
        <f>INDEX(resultados!$A$2:$ZZ$1440, 162, MATCH($B$2, resultados!$A$1:$ZZ$1, 0))</f>
        <v/>
      </c>
      <c r="C168">
        <f>INDEX(resultados!$A$2:$ZZ$1440, 162, MATCH($B$3, resultados!$A$1:$ZZ$1, 0))</f>
        <v/>
      </c>
    </row>
    <row r="169">
      <c r="A169">
        <f>INDEX(resultados!$A$2:$ZZ$1440, 163, MATCH($B$1, resultados!$A$1:$ZZ$1, 0))</f>
        <v/>
      </c>
      <c r="B169">
        <f>INDEX(resultados!$A$2:$ZZ$1440, 163, MATCH($B$2, resultados!$A$1:$ZZ$1, 0))</f>
        <v/>
      </c>
      <c r="C169">
        <f>INDEX(resultados!$A$2:$ZZ$1440, 163, MATCH($B$3, resultados!$A$1:$ZZ$1, 0))</f>
        <v/>
      </c>
    </row>
    <row r="170">
      <c r="A170">
        <f>INDEX(resultados!$A$2:$ZZ$1440, 164, MATCH($B$1, resultados!$A$1:$ZZ$1, 0))</f>
        <v/>
      </c>
      <c r="B170">
        <f>INDEX(resultados!$A$2:$ZZ$1440, 164, MATCH($B$2, resultados!$A$1:$ZZ$1, 0))</f>
        <v/>
      </c>
      <c r="C170">
        <f>INDEX(resultados!$A$2:$ZZ$1440, 164, MATCH($B$3, resultados!$A$1:$ZZ$1, 0))</f>
        <v/>
      </c>
    </row>
    <row r="171">
      <c r="A171">
        <f>INDEX(resultados!$A$2:$ZZ$1440, 165, MATCH($B$1, resultados!$A$1:$ZZ$1, 0))</f>
        <v/>
      </c>
      <c r="B171">
        <f>INDEX(resultados!$A$2:$ZZ$1440, 165, MATCH($B$2, resultados!$A$1:$ZZ$1, 0))</f>
        <v/>
      </c>
      <c r="C171">
        <f>INDEX(resultados!$A$2:$ZZ$1440, 165, MATCH($B$3, resultados!$A$1:$ZZ$1, 0))</f>
        <v/>
      </c>
    </row>
    <row r="172">
      <c r="A172">
        <f>INDEX(resultados!$A$2:$ZZ$1440, 166, MATCH($B$1, resultados!$A$1:$ZZ$1, 0))</f>
        <v/>
      </c>
      <c r="B172">
        <f>INDEX(resultados!$A$2:$ZZ$1440, 166, MATCH($B$2, resultados!$A$1:$ZZ$1, 0))</f>
        <v/>
      </c>
      <c r="C172">
        <f>INDEX(resultados!$A$2:$ZZ$1440, 166, MATCH($B$3, resultados!$A$1:$ZZ$1, 0))</f>
        <v/>
      </c>
    </row>
    <row r="173">
      <c r="A173">
        <f>INDEX(resultados!$A$2:$ZZ$1440, 167, MATCH($B$1, resultados!$A$1:$ZZ$1, 0))</f>
        <v/>
      </c>
      <c r="B173">
        <f>INDEX(resultados!$A$2:$ZZ$1440, 167, MATCH($B$2, resultados!$A$1:$ZZ$1, 0))</f>
        <v/>
      </c>
      <c r="C173">
        <f>INDEX(resultados!$A$2:$ZZ$1440, 167, MATCH($B$3, resultados!$A$1:$ZZ$1, 0))</f>
        <v/>
      </c>
    </row>
    <row r="174">
      <c r="A174">
        <f>INDEX(resultados!$A$2:$ZZ$1440, 168, MATCH($B$1, resultados!$A$1:$ZZ$1, 0))</f>
        <v/>
      </c>
      <c r="B174">
        <f>INDEX(resultados!$A$2:$ZZ$1440, 168, MATCH($B$2, resultados!$A$1:$ZZ$1, 0))</f>
        <v/>
      </c>
      <c r="C174">
        <f>INDEX(resultados!$A$2:$ZZ$1440, 168, MATCH($B$3, resultados!$A$1:$ZZ$1, 0))</f>
        <v/>
      </c>
    </row>
    <row r="175">
      <c r="A175">
        <f>INDEX(resultados!$A$2:$ZZ$1440, 169, MATCH($B$1, resultados!$A$1:$ZZ$1, 0))</f>
        <v/>
      </c>
      <c r="B175">
        <f>INDEX(resultados!$A$2:$ZZ$1440, 169, MATCH($B$2, resultados!$A$1:$ZZ$1, 0))</f>
        <v/>
      </c>
      <c r="C175">
        <f>INDEX(resultados!$A$2:$ZZ$1440, 169, MATCH($B$3, resultados!$A$1:$ZZ$1, 0))</f>
        <v/>
      </c>
    </row>
    <row r="176">
      <c r="A176">
        <f>INDEX(resultados!$A$2:$ZZ$1440, 170, MATCH($B$1, resultados!$A$1:$ZZ$1, 0))</f>
        <v/>
      </c>
      <c r="B176">
        <f>INDEX(resultados!$A$2:$ZZ$1440, 170, MATCH($B$2, resultados!$A$1:$ZZ$1, 0))</f>
        <v/>
      </c>
      <c r="C176">
        <f>INDEX(resultados!$A$2:$ZZ$1440, 170, MATCH($B$3, resultados!$A$1:$ZZ$1, 0))</f>
        <v/>
      </c>
    </row>
    <row r="177">
      <c r="A177">
        <f>INDEX(resultados!$A$2:$ZZ$1440, 171, MATCH($B$1, resultados!$A$1:$ZZ$1, 0))</f>
        <v/>
      </c>
      <c r="B177">
        <f>INDEX(resultados!$A$2:$ZZ$1440, 171, MATCH($B$2, resultados!$A$1:$ZZ$1, 0))</f>
        <v/>
      </c>
      <c r="C177">
        <f>INDEX(resultados!$A$2:$ZZ$1440, 171, MATCH($B$3, resultados!$A$1:$ZZ$1, 0))</f>
        <v/>
      </c>
    </row>
    <row r="178">
      <c r="A178">
        <f>INDEX(resultados!$A$2:$ZZ$1440, 172, MATCH($B$1, resultados!$A$1:$ZZ$1, 0))</f>
        <v/>
      </c>
      <c r="B178">
        <f>INDEX(resultados!$A$2:$ZZ$1440, 172, MATCH($B$2, resultados!$A$1:$ZZ$1, 0))</f>
        <v/>
      </c>
      <c r="C178">
        <f>INDEX(resultados!$A$2:$ZZ$1440, 172, MATCH($B$3, resultados!$A$1:$ZZ$1, 0))</f>
        <v/>
      </c>
    </row>
    <row r="179">
      <c r="A179">
        <f>INDEX(resultados!$A$2:$ZZ$1440, 173, MATCH($B$1, resultados!$A$1:$ZZ$1, 0))</f>
        <v/>
      </c>
      <c r="B179">
        <f>INDEX(resultados!$A$2:$ZZ$1440, 173, MATCH($B$2, resultados!$A$1:$ZZ$1, 0))</f>
        <v/>
      </c>
      <c r="C179">
        <f>INDEX(resultados!$A$2:$ZZ$1440, 173, MATCH($B$3, resultados!$A$1:$ZZ$1, 0))</f>
        <v/>
      </c>
    </row>
    <row r="180">
      <c r="A180">
        <f>INDEX(resultados!$A$2:$ZZ$1440, 174, MATCH($B$1, resultados!$A$1:$ZZ$1, 0))</f>
        <v/>
      </c>
      <c r="B180">
        <f>INDEX(resultados!$A$2:$ZZ$1440, 174, MATCH($B$2, resultados!$A$1:$ZZ$1, 0))</f>
        <v/>
      </c>
      <c r="C180">
        <f>INDEX(resultados!$A$2:$ZZ$1440, 174, MATCH($B$3, resultados!$A$1:$ZZ$1, 0))</f>
        <v/>
      </c>
    </row>
    <row r="181">
      <c r="A181">
        <f>INDEX(resultados!$A$2:$ZZ$1440, 175, MATCH($B$1, resultados!$A$1:$ZZ$1, 0))</f>
        <v/>
      </c>
      <c r="B181">
        <f>INDEX(resultados!$A$2:$ZZ$1440, 175, MATCH($B$2, resultados!$A$1:$ZZ$1, 0))</f>
        <v/>
      </c>
      <c r="C181">
        <f>INDEX(resultados!$A$2:$ZZ$1440, 175, MATCH($B$3, resultados!$A$1:$ZZ$1, 0))</f>
        <v/>
      </c>
    </row>
    <row r="182">
      <c r="A182">
        <f>INDEX(resultados!$A$2:$ZZ$1440, 176, MATCH($B$1, resultados!$A$1:$ZZ$1, 0))</f>
        <v/>
      </c>
      <c r="B182">
        <f>INDEX(resultados!$A$2:$ZZ$1440, 176, MATCH($B$2, resultados!$A$1:$ZZ$1, 0))</f>
        <v/>
      </c>
      <c r="C182">
        <f>INDEX(resultados!$A$2:$ZZ$1440, 176, MATCH($B$3, resultados!$A$1:$ZZ$1, 0))</f>
        <v/>
      </c>
    </row>
    <row r="183">
      <c r="A183">
        <f>INDEX(resultados!$A$2:$ZZ$1440, 177, MATCH($B$1, resultados!$A$1:$ZZ$1, 0))</f>
        <v/>
      </c>
      <c r="B183">
        <f>INDEX(resultados!$A$2:$ZZ$1440, 177, MATCH($B$2, resultados!$A$1:$ZZ$1, 0))</f>
        <v/>
      </c>
      <c r="C183">
        <f>INDEX(resultados!$A$2:$ZZ$1440, 177, MATCH($B$3, resultados!$A$1:$ZZ$1, 0))</f>
        <v/>
      </c>
    </row>
    <row r="184">
      <c r="A184">
        <f>INDEX(resultados!$A$2:$ZZ$1440, 178, MATCH($B$1, resultados!$A$1:$ZZ$1, 0))</f>
        <v/>
      </c>
      <c r="B184">
        <f>INDEX(resultados!$A$2:$ZZ$1440, 178, MATCH($B$2, resultados!$A$1:$ZZ$1, 0))</f>
        <v/>
      </c>
      <c r="C184">
        <f>INDEX(resultados!$A$2:$ZZ$1440, 178, MATCH($B$3, resultados!$A$1:$ZZ$1, 0))</f>
        <v/>
      </c>
    </row>
    <row r="185">
      <c r="A185">
        <f>INDEX(resultados!$A$2:$ZZ$1440, 179, MATCH($B$1, resultados!$A$1:$ZZ$1, 0))</f>
        <v/>
      </c>
      <c r="B185">
        <f>INDEX(resultados!$A$2:$ZZ$1440, 179, MATCH($B$2, resultados!$A$1:$ZZ$1, 0))</f>
        <v/>
      </c>
      <c r="C185">
        <f>INDEX(resultados!$A$2:$ZZ$1440, 179, MATCH($B$3, resultados!$A$1:$ZZ$1, 0))</f>
        <v/>
      </c>
    </row>
    <row r="186">
      <c r="A186">
        <f>INDEX(resultados!$A$2:$ZZ$1440, 180, MATCH($B$1, resultados!$A$1:$ZZ$1, 0))</f>
        <v/>
      </c>
      <c r="B186">
        <f>INDEX(resultados!$A$2:$ZZ$1440, 180, MATCH($B$2, resultados!$A$1:$ZZ$1, 0))</f>
        <v/>
      </c>
      <c r="C186">
        <f>INDEX(resultados!$A$2:$ZZ$1440, 180, MATCH($B$3, resultados!$A$1:$ZZ$1, 0))</f>
        <v/>
      </c>
    </row>
    <row r="187">
      <c r="A187">
        <f>INDEX(resultados!$A$2:$ZZ$1440, 181, MATCH($B$1, resultados!$A$1:$ZZ$1, 0))</f>
        <v/>
      </c>
      <c r="B187">
        <f>INDEX(resultados!$A$2:$ZZ$1440, 181, MATCH($B$2, resultados!$A$1:$ZZ$1, 0))</f>
        <v/>
      </c>
      <c r="C187">
        <f>INDEX(resultados!$A$2:$ZZ$1440, 181, MATCH($B$3, resultados!$A$1:$ZZ$1, 0))</f>
        <v/>
      </c>
    </row>
    <row r="188">
      <c r="A188">
        <f>INDEX(resultados!$A$2:$ZZ$1440, 182, MATCH($B$1, resultados!$A$1:$ZZ$1, 0))</f>
        <v/>
      </c>
      <c r="B188">
        <f>INDEX(resultados!$A$2:$ZZ$1440, 182, MATCH($B$2, resultados!$A$1:$ZZ$1, 0))</f>
        <v/>
      </c>
      <c r="C188">
        <f>INDEX(resultados!$A$2:$ZZ$1440, 182, MATCH($B$3, resultados!$A$1:$ZZ$1, 0))</f>
        <v/>
      </c>
    </row>
    <row r="189">
      <c r="A189">
        <f>INDEX(resultados!$A$2:$ZZ$1440, 183, MATCH($B$1, resultados!$A$1:$ZZ$1, 0))</f>
        <v/>
      </c>
      <c r="B189">
        <f>INDEX(resultados!$A$2:$ZZ$1440, 183, MATCH($B$2, resultados!$A$1:$ZZ$1, 0))</f>
        <v/>
      </c>
      <c r="C189">
        <f>INDEX(resultados!$A$2:$ZZ$1440, 183, MATCH($B$3, resultados!$A$1:$ZZ$1, 0))</f>
        <v/>
      </c>
    </row>
    <row r="190">
      <c r="A190">
        <f>INDEX(resultados!$A$2:$ZZ$1440, 184, MATCH($B$1, resultados!$A$1:$ZZ$1, 0))</f>
        <v/>
      </c>
      <c r="B190">
        <f>INDEX(resultados!$A$2:$ZZ$1440, 184, MATCH($B$2, resultados!$A$1:$ZZ$1, 0))</f>
        <v/>
      </c>
      <c r="C190">
        <f>INDEX(resultados!$A$2:$ZZ$1440, 184, MATCH($B$3, resultados!$A$1:$ZZ$1, 0))</f>
        <v/>
      </c>
    </row>
    <row r="191">
      <c r="A191">
        <f>INDEX(resultados!$A$2:$ZZ$1440, 185, MATCH($B$1, resultados!$A$1:$ZZ$1, 0))</f>
        <v/>
      </c>
      <c r="B191">
        <f>INDEX(resultados!$A$2:$ZZ$1440, 185, MATCH($B$2, resultados!$A$1:$ZZ$1, 0))</f>
        <v/>
      </c>
      <c r="C191">
        <f>INDEX(resultados!$A$2:$ZZ$1440, 185, MATCH($B$3, resultados!$A$1:$ZZ$1, 0))</f>
        <v/>
      </c>
    </row>
    <row r="192">
      <c r="A192">
        <f>INDEX(resultados!$A$2:$ZZ$1440, 186, MATCH($B$1, resultados!$A$1:$ZZ$1, 0))</f>
        <v/>
      </c>
      <c r="B192">
        <f>INDEX(resultados!$A$2:$ZZ$1440, 186, MATCH($B$2, resultados!$A$1:$ZZ$1, 0))</f>
        <v/>
      </c>
      <c r="C192">
        <f>INDEX(resultados!$A$2:$ZZ$1440, 186, MATCH($B$3, resultados!$A$1:$ZZ$1, 0))</f>
        <v/>
      </c>
    </row>
    <row r="193">
      <c r="A193">
        <f>INDEX(resultados!$A$2:$ZZ$1440, 187, MATCH($B$1, resultados!$A$1:$ZZ$1, 0))</f>
        <v/>
      </c>
      <c r="B193">
        <f>INDEX(resultados!$A$2:$ZZ$1440, 187, MATCH($B$2, resultados!$A$1:$ZZ$1, 0))</f>
        <v/>
      </c>
      <c r="C193">
        <f>INDEX(resultados!$A$2:$ZZ$1440, 187, MATCH($B$3, resultados!$A$1:$ZZ$1, 0))</f>
        <v/>
      </c>
    </row>
    <row r="194">
      <c r="A194">
        <f>INDEX(resultados!$A$2:$ZZ$1440, 188, MATCH($B$1, resultados!$A$1:$ZZ$1, 0))</f>
        <v/>
      </c>
      <c r="B194">
        <f>INDEX(resultados!$A$2:$ZZ$1440, 188, MATCH($B$2, resultados!$A$1:$ZZ$1, 0))</f>
        <v/>
      </c>
      <c r="C194">
        <f>INDEX(resultados!$A$2:$ZZ$1440, 188, MATCH($B$3, resultados!$A$1:$ZZ$1, 0))</f>
        <v/>
      </c>
    </row>
    <row r="195">
      <c r="A195">
        <f>INDEX(resultados!$A$2:$ZZ$1440, 189, MATCH($B$1, resultados!$A$1:$ZZ$1, 0))</f>
        <v/>
      </c>
      <c r="B195">
        <f>INDEX(resultados!$A$2:$ZZ$1440, 189, MATCH($B$2, resultados!$A$1:$ZZ$1, 0))</f>
        <v/>
      </c>
      <c r="C195">
        <f>INDEX(resultados!$A$2:$ZZ$1440, 189, MATCH($B$3, resultados!$A$1:$ZZ$1, 0))</f>
        <v/>
      </c>
    </row>
    <row r="196">
      <c r="A196">
        <f>INDEX(resultados!$A$2:$ZZ$1440, 190, MATCH($B$1, resultados!$A$1:$ZZ$1, 0))</f>
        <v/>
      </c>
      <c r="B196">
        <f>INDEX(resultados!$A$2:$ZZ$1440, 190, MATCH($B$2, resultados!$A$1:$ZZ$1, 0))</f>
        <v/>
      </c>
      <c r="C196">
        <f>INDEX(resultados!$A$2:$ZZ$1440, 190, MATCH($B$3, resultados!$A$1:$ZZ$1, 0))</f>
        <v/>
      </c>
    </row>
    <row r="197">
      <c r="A197">
        <f>INDEX(resultados!$A$2:$ZZ$1440, 191, MATCH($B$1, resultados!$A$1:$ZZ$1, 0))</f>
        <v/>
      </c>
      <c r="B197">
        <f>INDEX(resultados!$A$2:$ZZ$1440, 191, MATCH($B$2, resultados!$A$1:$ZZ$1, 0))</f>
        <v/>
      </c>
      <c r="C197">
        <f>INDEX(resultados!$A$2:$ZZ$1440, 191, MATCH($B$3, resultados!$A$1:$ZZ$1, 0))</f>
        <v/>
      </c>
    </row>
    <row r="198">
      <c r="A198">
        <f>INDEX(resultados!$A$2:$ZZ$1440, 192, MATCH($B$1, resultados!$A$1:$ZZ$1, 0))</f>
        <v/>
      </c>
      <c r="B198">
        <f>INDEX(resultados!$A$2:$ZZ$1440, 192, MATCH($B$2, resultados!$A$1:$ZZ$1, 0))</f>
        <v/>
      </c>
      <c r="C198">
        <f>INDEX(resultados!$A$2:$ZZ$1440, 192, MATCH($B$3, resultados!$A$1:$ZZ$1, 0))</f>
        <v/>
      </c>
    </row>
    <row r="199">
      <c r="A199">
        <f>INDEX(resultados!$A$2:$ZZ$1440, 193, MATCH($B$1, resultados!$A$1:$ZZ$1, 0))</f>
        <v/>
      </c>
      <c r="B199">
        <f>INDEX(resultados!$A$2:$ZZ$1440, 193, MATCH($B$2, resultados!$A$1:$ZZ$1, 0))</f>
        <v/>
      </c>
      <c r="C199">
        <f>INDEX(resultados!$A$2:$ZZ$1440, 193, MATCH($B$3, resultados!$A$1:$ZZ$1, 0))</f>
        <v/>
      </c>
    </row>
    <row r="200">
      <c r="A200">
        <f>INDEX(resultados!$A$2:$ZZ$1440, 194, MATCH($B$1, resultados!$A$1:$ZZ$1, 0))</f>
        <v/>
      </c>
      <c r="B200">
        <f>INDEX(resultados!$A$2:$ZZ$1440, 194, MATCH($B$2, resultados!$A$1:$ZZ$1, 0))</f>
        <v/>
      </c>
      <c r="C200">
        <f>INDEX(resultados!$A$2:$ZZ$1440, 194, MATCH($B$3, resultados!$A$1:$ZZ$1, 0))</f>
        <v/>
      </c>
    </row>
    <row r="201">
      <c r="A201">
        <f>INDEX(resultados!$A$2:$ZZ$1440, 195, MATCH($B$1, resultados!$A$1:$ZZ$1, 0))</f>
        <v/>
      </c>
      <c r="B201">
        <f>INDEX(resultados!$A$2:$ZZ$1440, 195, MATCH($B$2, resultados!$A$1:$ZZ$1, 0))</f>
        <v/>
      </c>
      <c r="C201">
        <f>INDEX(resultados!$A$2:$ZZ$1440, 195, MATCH($B$3, resultados!$A$1:$ZZ$1, 0))</f>
        <v/>
      </c>
    </row>
    <row r="202">
      <c r="A202">
        <f>INDEX(resultados!$A$2:$ZZ$1440, 196, MATCH($B$1, resultados!$A$1:$ZZ$1, 0))</f>
        <v/>
      </c>
      <c r="B202">
        <f>INDEX(resultados!$A$2:$ZZ$1440, 196, MATCH($B$2, resultados!$A$1:$ZZ$1, 0))</f>
        <v/>
      </c>
      <c r="C202">
        <f>INDEX(resultados!$A$2:$ZZ$1440, 196, MATCH($B$3, resultados!$A$1:$ZZ$1, 0))</f>
        <v/>
      </c>
    </row>
    <row r="203">
      <c r="A203">
        <f>INDEX(resultados!$A$2:$ZZ$1440, 197, MATCH($B$1, resultados!$A$1:$ZZ$1, 0))</f>
        <v/>
      </c>
      <c r="B203">
        <f>INDEX(resultados!$A$2:$ZZ$1440, 197, MATCH($B$2, resultados!$A$1:$ZZ$1, 0))</f>
        <v/>
      </c>
      <c r="C203">
        <f>INDEX(resultados!$A$2:$ZZ$1440, 197, MATCH($B$3, resultados!$A$1:$ZZ$1, 0))</f>
        <v/>
      </c>
    </row>
    <row r="204">
      <c r="A204">
        <f>INDEX(resultados!$A$2:$ZZ$1440, 198, MATCH($B$1, resultados!$A$1:$ZZ$1, 0))</f>
        <v/>
      </c>
      <c r="B204">
        <f>INDEX(resultados!$A$2:$ZZ$1440, 198, MATCH($B$2, resultados!$A$1:$ZZ$1, 0))</f>
        <v/>
      </c>
      <c r="C204">
        <f>INDEX(resultados!$A$2:$ZZ$1440, 198, MATCH($B$3, resultados!$A$1:$ZZ$1, 0))</f>
        <v/>
      </c>
    </row>
    <row r="205">
      <c r="A205">
        <f>INDEX(resultados!$A$2:$ZZ$1440, 199, MATCH($B$1, resultados!$A$1:$ZZ$1, 0))</f>
        <v/>
      </c>
      <c r="B205">
        <f>INDEX(resultados!$A$2:$ZZ$1440, 199, MATCH($B$2, resultados!$A$1:$ZZ$1, 0))</f>
        <v/>
      </c>
      <c r="C205">
        <f>INDEX(resultados!$A$2:$ZZ$1440, 199, MATCH($B$3, resultados!$A$1:$ZZ$1, 0))</f>
        <v/>
      </c>
    </row>
    <row r="206">
      <c r="A206">
        <f>INDEX(resultados!$A$2:$ZZ$1440, 200, MATCH($B$1, resultados!$A$1:$ZZ$1, 0))</f>
        <v/>
      </c>
      <c r="B206">
        <f>INDEX(resultados!$A$2:$ZZ$1440, 200, MATCH($B$2, resultados!$A$1:$ZZ$1, 0))</f>
        <v/>
      </c>
      <c r="C206">
        <f>INDEX(resultados!$A$2:$ZZ$1440, 200, MATCH($B$3, resultados!$A$1:$ZZ$1, 0))</f>
        <v/>
      </c>
    </row>
    <row r="207">
      <c r="A207">
        <f>INDEX(resultados!$A$2:$ZZ$1440, 201, MATCH($B$1, resultados!$A$1:$ZZ$1, 0))</f>
        <v/>
      </c>
      <c r="B207">
        <f>INDEX(resultados!$A$2:$ZZ$1440, 201, MATCH($B$2, resultados!$A$1:$ZZ$1, 0))</f>
        <v/>
      </c>
      <c r="C207">
        <f>INDEX(resultados!$A$2:$ZZ$1440, 201, MATCH($B$3, resultados!$A$1:$ZZ$1, 0))</f>
        <v/>
      </c>
    </row>
    <row r="208">
      <c r="A208">
        <f>INDEX(resultados!$A$2:$ZZ$1440, 202, MATCH($B$1, resultados!$A$1:$ZZ$1, 0))</f>
        <v/>
      </c>
      <c r="B208">
        <f>INDEX(resultados!$A$2:$ZZ$1440, 202, MATCH($B$2, resultados!$A$1:$ZZ$1, 0))</f>
        <v/>
      </c>
      <c r="C208">
        <f>INDEX(resultados!$A$2:$ZZ$1440, 202, MATCH($B$3, resultados!$A$1:$ZZ$1, 0))</f>
        <v/>
      </c>
    </row>
    <row r="209">
      <c r="A209">
        <f>INDEX(resultados!$A$2:$ZZ$1440, 203, MATCH($B$1, resultados!$A$1:$ZZ$1, 0))</f>
        <v/>
      </c>
      <c r="B209">
        <f>INDEX(resultados!$A$2:$ZZ$1440, 203, MATCH($B$2, resultados!$A$1:$ZZ$1, 0))</f>
        <v/>
      </c>
      <c r="C209">
        <f>INDEX(resultados!$A$2:$ZZ$1440, 203, MATCH($B$3, resultados!$A$1:$ZZ$1, 0))</f>
        <v/>
      </c>
    </row>
    <row r="210">
      <c r="A210">
        <f>INDEX(resultados!$A$2:$ZZ$1440, 204, MATCH($B$1, resultados!$A$1:$ZZ$1, 0))</f>
        <v/>
      </c>
      <c r="B210">
        <f>INDEX(resultados!$A$2:$ZZ$1440, 204, MATCH($B$2, resultados!$A$1:$ZZ$1, 0))</f>
        <v/>
      </c>
      <c r="C210">
        <f>INDEX(resultados!$A$2:$ZZ$1440, 204, MATCH($B$3, resultados!$A$1:$ZZ$1, 0))</f>
        <v/>
      </c>
    </row>
    <row r="211">
      <c r="A211">
        <f>INDEX(resultados!$A$2:$ZZ$1440, 205, MATCH($B$1, resultados!$A$1:$ZZ$1, 0))</f>
        <v/>
      </c>
      <c r="B211">
        <f>INDEX(resultados!$A$2:$ZZ$1440, 205, MATCH($B$2, resultados!$A$1:$ZZ$1, 0))</f>
        <v/>
      </c>
      <c r="C211">
        <f>INDEX(resultados!$A$2:$ZZ$1440, 205, MATCH($B$3, resultados!$A$1:$ZZ$1, 0))</f>
        <v/>
      </c>
    </row>
    <row r="212">
      <c r="A212">
        <f>INDEX(resultados!$A$2:$ZZ$1440, 206, MATCH($B$1, resultados!$A$1:$ZZ$1, 0))</f>
        <v/>
      </c>
      <c r="B212">
        <f>INDEX(resultados!$A$2:$ZZ$1440, 206, MATCH($B$2, resultados!$A$1:$ZZ$1, 0))</f>
        <v/>
      </c>
      <c r="C212">
        <f>INDEX(resultados!$A$2:$ZZ$1440, 206, MATCH($B$3, resultados!$A$1:$ZZ$1, 0))</f>
        <v/>
      </c>
    </row>
    <row r="213">
      <c r="A213">
        <f>INDEX(resultados!$A$2:$ZZ$1440, 207, MATCH($B$1, resultados!$A$1:$ZZ$1, 0))</f>
        <v/>
      </c>
      <c r="B213">
        <f>INDEX(resultados!$A$2:$ZZ$1440, 207, MATCH($B$2, resultados!$A$1:$ZZ$1, 0))</f>
        <v/>
      </c>
      <c r="C213">
        <f>INDEX(resultados!$A$2:$ZZ$1440, 207, MATCH($B$3, resultados!$A$1:$ZZ$1, 0))</f>
        <v/>
      </c>
    </row>
    <row r="214">
      <c r="A214">
        <f>INDEX(resultados!$A$2:$ZZ$1440, 208, MATCH($B$1, resultados!$A$1:$ZZ$1, 0))</f>
        <v/>
      </c>
      <c r="B214">
        <f>INDEX(resultados!$A$2:$ZZ$1440, 208, MATCH($B$2, resultados!$A$1:$ZZ$1, 0))</f>
        <v/>
      </c>
      <c r="C214">
        <f>INDEX(resultados!$A$2:$ZZ$1440, 208, MATCH($B$3, resultados!$A$1:$ZZ$1, 0))</f>
        <v/>
      </c>
    </row>
    <row r="215">
      <c r="A215">
        <f>INDEX(resultados!$A$2:$ZZ$1440, 209, MATCH($B$1, resultados!$A$1:$ZZ$1, 0))</f>
        <v/>
      </c>
      <c r="B215">
        <f>INDEX(resultados!$A$2:$ZZ$1440, 209, MATCH($B$2, resultados!$A$1:$ZZ$1, 0))</f>
        <v/>
      </c>
      <c r="C215">
        <f>INDEX(resultados!$A$2:$ZZ$1440, 209, MATCH($B$3, resultados!$A$1:$ZZ$1, 0))</f>
        <v/>
      </c>
    </row>
    <row r="216">
      <c r="A216">
        <f>INDEX(resultados!$A$2:$ZZ$1440, 210, MATCH($B$1, resultados!$A$1:$ZZ$1, 0))</f>
        <v/>
      </c>
      <c r="B216">
        <f>INDEX(resultados!$A$2:$ZZ$1440, 210, MATCH($B$2, resultados!$A$1:$ZZ$1, 0))</f>
        <v/>
      </c>
      <c r="C216">
        <f>INDEX(resultados!$A$2:$ZZ$1440, 210, MATCH($B$3, resultados!$A$1:$ZZ$1, 0))</f>
        <v/>
      </c>
    </row>
    <row r="217">
      <c r="A217">
        <f>INDEX(resultados!$A$2:$ZZ$1440, 211, MATCH($B$1, resultados!$A$1:$ZZ$1, 0))</f>
        <v/>
      </c>
      <c r="B217">
        <f>INDEX(resultados!$A$2:$ZZ$1440, 211, MATCH($B$2, resultados!$A$1:$ZZ$1, 0))</f>
        <v/>
      </c>
      <c r="C217">
        <f>INDEX(resultados!$A$2:$ZZ$1440, 211, MATCH($B$3, resultados!$A$1:$ZZ$1, 0))</f>
        <v/>
      </c>
    </row>
    <row r="218">
      <c r="A218">
        <f>INDEX(resultados!$A$2:$ZZ$1440, 212, MATCH($B$1, resultados!$A$1:$ZZ$1, 0))</f>
        <v/>
      </c>
      <c r="B218">
        <f>INDEX(resultados!$A$2:$ZZ$1440, 212, MATCH($B$2, resultados!$A$1:$ZZ$1, 0))</f>
        <v/>
      </c>
      <c r="C218">
        <f>INDEX(resultados!$A$2:$ZZ$1440, 212, MATCH($B$3, resultados!$A$1:$ZZ$1, 0))</f>
        <v/>
      </c>
    </row>
    <row r="219">
      <c r="A219">
        <f>INDEX(resultados!$A$2:$ZZ$1440, 213, MATCH($B$1, resultados!$A$1:$ZZ$1, 0))</f>
        <v/>
      </c>
      <c r="B219">
        <f>INDEX(resultados!$A$2:$ZZ$1440, 213, MATCH($B$2, resultados!$A$1:$ZZ$1, 0))</f>
        <v/>
      </c>
      <c r="C219">
        <f>INDEX(resultados!$A$2:$ZZ$1440, 213, MATCH($B$3, resultados!$A$1:$ZZ$1, 0))</f>
        <v/>
      </c>
    </row>
    <row r="220">
      <c r="A220">
        <f>INDEX(resultados!$A$2:$ZZ$1440, 214, MATCH($B$1, resultados!$A$1:$ZZ$1, 0))</f>
        <v/>
      </c>
      <c r="B220">
        <f>INDEX(resultados!$A$2:$ZZ$1440, 214, MATCH($B$2, resultados!$A$1:$ZZ$1, 0))</f>
        <v/>
      </c>
      <c r="C220">
        <f>INDEX(resultados!$A$2:$ZZ$1440, 214, MATCH($B$3, resultados!$A$1:$ZZ$1, 0))</f>
        <v/>
      </c>
    </row>
    <row r="221">
      <c r="A221">
        <f>INDEX(resultados!$A$2:$ZZ$1440, 215, MATCH($B$1, resultados!$A$1:$ZZ$1, 0))</f>
        <v/>
      </c>
      <c r="B221">
        <f>INDEX(resultados!$A$2:$ZZ$1440, 215, MATCH($B$2, resultados!$A$1:$ZZ$1, 0))</f>
        <v/>
      </c>
      <c r="C221">
        <f>INDEX(resultados!$A$2:$ZZ$1440, 215, MATCH($B$3, resultados!$A$1:$ZZ$1, 0))</f>
        <v/>
      </c>
    </row>
    <row r="222">
      <c r="A222">
        <f>INDEX(resultados!$A$2:$ZZ$1440, 216, MATCH($B$1, resultados!$A$1:$ZZ$1, 0))</f>
        <v/>
      </c>
      <c r="B222">
        <f>INDEX(resultados!$A$2:$ZZ$1440, 216, MATCH($B$2, resultados!$A$1:$ZZ$1, 0))</f>
        <v/>
      </c>
      <c r="C222">
        <f>INDEX(resultados!$A$2:$ZZ$1440, 216, MATCH($B$3, resultados!$A$1:$ZZ$1, 0))</f>
        <v/>
      </c>
    </row>
    <row r="223">
      <c r="A223">
        <f>INDEX(resultados!$A$2:$ZZ$1440, 217, MATCH($B$1, resultados!$A$1:$ZZ$1, 0))</f>
        <v/>
      </c>
      <c r="B223">
        <f>INDEX(resultados!$A$2:$ZZ$1440, 217, MATCH($B$2, resultados!$A$1:$ZZ$1, 0))</f>
        <v/>
      </c>
      <c r="C223">
        <f>INDEX(resultados!$A$2:$ZZ$1440, 217, MATCH($B$3, resultados!$A$1:$ZZ$1, 0))</f>
        <v/>
      </c>
    </row>
    <row r="224">
      <c r="A224">
        <f>INDEX(resultados!$A$2:$ZZ$1440, 218, MATCH($B$1, resultados!$A$1:$ZZ$1, 0))</f>
        <v/>
      </c>
      <c r="B224">
        <f>INDEX(resultados!$A$2:$ZZ$1440, 218, MATCH($B$2, resultados!$A$1:$ZZ$1, 0))</f>
        <v/>
      </c>
      <c r="C224">
        <f>INDEX(resultados!$A$2:$ZZ$1440, 218, MATCH($B$3, resultados!$A$1:$ZZ$1, 0))</f>
        <v/>
      </c>
    </row>
    <row r="225">
      <c r="A225">
        <f>INDEX(resultados!$A$2:$ZZ$1440, 219, MATCH($B$1, resultados!$A$1:$ZZ$1, 0))</f>
        <v/>
      </c>
      <c r="B225">
        <f>INDEX(resultados!$A$2:$ZZ$1440, 219, MATCH($B$2, resultados!$A$1:$ZZ$1, 0))</f>
        <v/>
      </c>
      <c r="C225">
        <f>INDEX(resultados!$A$2:$ZZ$1440, 219, MATCH($B$3, resultados!$A$1:$ZZ$1, 0))</f>
        <v/>
      </c>
    </row>
    <row r="226">
      <c r="A226">
        <f>INDEX(resultados!$A$2:$ZZ$1440, 220, MATCH($B$1, resultados!$A$1:$ZZ$1, 0))</f>
        <v/>
      </c>
      <c r="B226">
        <f>INDEX(resultados!$A$2:$ZZ$1440, 220, MATCH($B$2, resultados!$A$1:$ZZ$1, 0))</f>
        <v/>
      </c>
      <c r="C226">
        <f>INDEX(resultados!$A$2:$ZZ$1440, 220, MATCH($B$3, resultados!$A$1:$ZZ$1, 0))</f>
        <v/>
      </c>
    </row>
    <row r="227">
      <c r="A227">
        <f>INDEX(resultados!$A$2:$ZZ$1440, 221, MATCH($B$1, resultados!$A$1:$ZZ$1, 0))</f>
        <v/>
      </c>
      <c r="B227">
        <f>INDEX(resultados!$A$2:$ZZ$1440, 221, MATCH($B$2, resultados!$A$1:$ZZ$1, 0))</f>
        <v/>
      </c>
      <c r="C227">
        <f>INDEX(resultados!$A$2:$ZZ$1440, 221, MATCH($B$3, resultados!$A$1:$ZZ$1, 0))</f>
        <v/>
      </c>
    </row>
    <row r="228">
      <c r="A228">
        <f>INDEX(resultados!$A$2:$ZZ$1440, 222, MATCH($B$1, resultados!$A$1:$ZZ$1, 0))</f>
        <v/>
      </c>
      <c r="B228">
        <f>INDEX(resultados!$A$2:$ZZ$1440, 222, MATCH($B$2, resultados!$A$1:$ZZ$1, 0))</f>
        <v/>
      </c>
      <c r="C228">
        <f>INDEX(resultados!$A$2:$ZZ$1440, 222, MATCH($B$3, resultados!$A$1:$ZZ$1, 0))</f>
        <v/>
      </c>
    </row>
    <row r="229">
      <c r="A229">
        <f>INDEX(resultados!$A$2:$ZZ$1440, 223, MATCH($B$1, resultados!$A$1:$ZZ$1, 0))</f>
        <v/>
      </c>
      <c r="B229">
        <f>INDEX(resultados!$A$2:$ZZ$1440, 223, MATCH($B$2, resultados!$A$1:$ZZ$1, 0))</f>
        <v/>
      </c>
      <c r="C229">
        <f>INDEX(resultados!$A$2:$ZZ$1440, 223, MATCH($B$3, resultados!$A$1:$ZZ$1, 0))</f>
        <v/>
      </c>
    </row>
    <row r="230">
      <c r="A230">
        <f>INDEX(resultados!$A$2:$ZZ$1440, 224, MATCH($B$1, resultados!$A$1:$ZZ$1, 0))</f>
        <v/>
      </c>
      <c r="B230">
        <f>INDEX(resultados!$A$2:$ZZ$1440, 224, MATCH($B$2, resultados!$A$1:$ZZ$1, 0))</f>
        <v/>
      </c>
      <c r="C230">
        <f>INDEX(resultados!$A$2:$ZZ$1440, 224, MATCH($B$3, resultados!$A$1:$ZZ$1, 0))</f>
        <v/>
      </c>
    </row>
    <row r="231">
      <c r="A231">
        <f>INDEX(resultados!$A$2:$ZZ$1440, 225, MATCH($B$1, resultados!$A$1:$ZZ$1, 0))</f>
        <v/>
      </c>
      <c r="B231">
        <f>INDEX(resultados!$A$2:$ZZ$1440, 225, MATCH($B$2, resultados!$A$1:$ZZ$1, 0))</f>
        <v/>
      </c>
      <c r="C231">
        <f>INDEX(resultados!$A$2:$ZZ$1440, 225, MATCH($B$3, resultados!$A$1:$ZZ$1, 0))</f>
        <v/>
      </c>
    </row>
    <row r="232">
      <c r="A232">
        <f>INDEX(resultados!$A$2:$ZZ$1440, 226, MATCH($B$1, resultados!$A$1:$ZZ$1, 0))</f>
        <v/>
      </c>
      <c r="B232">
        <f>INDEX(resultados!$A$2:$ZZ$1440, 226, MATCH($B$2, resultados!$A$1:$ZZ$1, 0))</f>
        <v/>
      </c>
      <c r="C232">
        <f>INDEX(resultados!$A$2:$ZZ$1440, 226, MATCH($B$3, resultados!$A$1:$ZZ$1, 0))</f>
        <v/>
      </c>
    </row>
    <row r="233">
      <c r="A233">
        <f>INDEX(resultados!$A$2:$ZZ$1440, 227, MATCH($B$1, resultados!$A$1:$ZZ$1, 0))</f>
        <v/>
      </c>
      <c r="B233">
        <f>INDEX(resultados!$A$2:$ZZ$1440, 227, MATCH($B$2, resultados!$A$1:$ZZ$1, 0))</f>
        <v/>
      </c>
      <c r="C233">
        <f>INDEX(resultados!$A$2:$ZZ$1440, 227, MATCH($B$3, resultados!$A$1:$ZZ$1, 0))</f>
        <v/>
      </c>
    </row>
    <row r="234">
      <c r="A234">
        <f>INDEX(resultados!$A$2:$ZZ$1440, 228, MATCH($B$1, resultados!$A$1:$ZZ$1, 0))</f>
        <v/>
      </c>
      <c r="B234">
        <f>INDEX(resultados!$A$2:$ZZ$1440, 228, MATCH($B$2, resultados!$A$1:$ZZ$1, 0))</f>
        <v/>
      </c>
      <c r="C234">
        <f>INDEX(resultados!$A$2:$ZZ$1440, 228, MATCH($B$3, resultados!$A$1:$ZZ$1, 0))</f>
        <v/>
      </c>
    </row>
    <row r="235">
      <c r="A235">
        <f>INDEX(resultados!$A$2:$ZZ$1440, 229, MATCH($B$1, resultados!$A$1:$ZZ$1, 0))</f>
        <v/>
      </c>
      <c r="B235">
        <f>INDEX(resultados!$A$2:$ZZ$1440, 229, MATCH($B$2, resultados!$A$1:$ZZ$1, 0))</f>
        <v/>
      </c>
      <c r="C235">
        <f>INDEX(resultados!$A$2:$ZZ$1440, 229, MATCH($B$3, resultados!$A$1:$ZZ$1, 0))</f>
        <v/>
      </c>
    </row>
    <row r="236">
      <c r="A236">
        <f>INDEX(resultados!$A$2:$ZZ$1440, 230, MATCH($B$1, resultados!$A$1:$ZZ$1, 0))</f>
        <v/>
      </c>
      <c r="B236">
        <f>INDEX(resultados!$A$2:$ZZ$1440, 230, MATCH($B$2, resultados!$A$1:$ZZ$1, 0))</f>
        <v/>
      </c>
      <c r="C236">
        <f>INDEX(resultados!$A$2:$ZZ$1440, 230, MATCH($B$3, resultados!$A$1:$ZZ$1, 0))</f>
        <v/>
      </c>
    </row>
    <row r="237">
      <c r="A237">
        <f>INDEX(resultados!$A$2:$ZZ$1440, 231, MATCH($B$1, resultados!$A$1:$ZZ$1, 0))</f>
        <v/>
      </c>
      <c r="B237">
        <f>INDEX(resultados!$A$2:$ZZ$1440, 231, MATCH($B$2, resultados!$A$1:$ZZ$1, 0))</f>
        <v/>
      </c>
      <c r="C237">
        <f>INDEX(resultados!$A$2:$ZZ$1440, 231, MATCH($B$3, resultados!$A$1:$ZZ$1, 0))</f>
        <v/>
      </c>
    </row>
    <row r="238">
      <c r="A238">
        <f>INDEX(resultados!$A$2:$ZZ$1440, 232, MATCH($B$1, resultados!$A$1:$ZZ$1, 0))</f>
        <v/>
      </c>
      <c r="B238">
        <f>INDEX(resultados!$A$2:$ZZ$1440, 232, MATCH($B$2, resultados!$A$1:$ZZ$1, 0))</f>
        <v/>
      </c>
      <c r="C238">
        <f>INDEX(resultados!$A$2:$ZZ$1440, 232, MATCH($B$3, resultados!$A$1:$ZZ$1, 0))</f>
        <v/>
      </c>
    </row>
    <row r="239">
      <c r="A239">
        <f>INDEX(resultados!$A$2:$ZZ$1440, 233, MATCH($B$1, resultados!$A$1:$ZZ$1, 0))</f>
        <v/>
      </c>
      <c r="B239">
        <f>INDEX(resultados!$A$2:$ZZ$1440, 233, MATCH($B$2, resultados!$A$1:$ZZ$1, 0))</f>
        <v/>
      </c>
      <c r="C239">
        <f>INDEX(resultados!$A$2:$ZZ$1440, 233, MATCH($B$3, resultados!$A$1:$ZZ$1, 0))</f>
        <v/>
      </c>
    </row>
    <row r="240">
      <c r="A240">
        <f>INDEX(resultados!$A$2:$ZZ$1440, 234, MATCH($B$1, resultados!$A$1:$ZZ$1, 0))</f>
        <v/>
      </c>
      <c r="B240">
        <f>INDEX(resultados!$A$2:$ZZ$1440, 234, MATCH($B$2, resultados!$A$1:$ZZ$1, 0))</f>
        <v/>
      </c>
      <c r="C240">
        <f>INDEX(resultados!$A$2:$ZZ$1440, 234, MATCH($B$3, resultados!$A$1:$ZZ$1, 0))</f>
        <v/>
      </c>
    </row>
    <row r="241">
      <c r="A241">
        <f>INDEX(resultados!$A$2:$ZZ$1440, 235, MATCH($B$1, resultados!$A$1:$ZZ$1, 0))</f>
        <v/>
      </c>
      <c r="B241">
        <f>INDEX(resultados!$A$2:$ZZ$1440, 235, MATCH($B$2, resultados!$A$1:$ZZ$1, 0))</f>
        <v/>
      </c>
      <c r="C241">
        <f>INDEX(resultados!$A$2:$ZZ$1440, 235, MATCH($B$3, resultados!$A$1:$ZZ$1, 0))</f>
        <v/>
      </c>
    </row>
    <row r="242">
      <c r="A242">
        <f>INDEX(resultados!$A$2:$ZZ$1440, 236, MATCH($B$1, resultados!$A$1:$ZZ$1, 0))</f>
        <v/>
      </c>
      <c r="B242">
        <f>INDEX(resultados!$A$2:$ZZ$1440, 236, MATCH($B$2, resultados!$A$1:$ZZ$1, 0))</f>
        <v/>
      </c>
      <c r="C242">
        <f>INDEX(resultados!$A$2:$ZZ$1440, 236, MATCH($B$3, resultados!$A$1:$ZZ$1, 0))</f>
        <v/>
      </c>
    </row>
    <row r="243">
      <c r="A243">
        <f>INDEX(resultados!$A$2:$ZZ$1440, 237, MATCH($B$1, resultados!$A$1:$ZZ$1, 0))</f>
        <v/>
      </c>
      <c r="B243">
        <f>INDEX(resultados!$A$2:$ZZ$1440, 237, MATCH($B$2, resultados!$A$1:$ZZ$1, 0))</f>
        <v/>
      </c>
      <c r="C243">
        <f>INDEX(resultados!$A$2:$ZZ$1440, 237, MATCH($B$3, resultados!$A$1:$ZZ$1, 0))</f>
        <v/>
      </c>
    </row>
    <row r="244">
      <c r="A244">
        <f>INDEX(resultados!$A$2:$ZZ$1440, 238, MATCH($B$1, resultados!$A$1:$ZZ$1, 0))</f>
        <v/>
      </c>
      <c r="B244">
        <f>INDEX(resultados!$A$2:$ZZ$1440, 238, MATCH($B$2, resultados!$A$1:$ZZ$1, 0))</f>
        <v/>
      </c>
      <c r="C244">
        <f>INDEX(resultados!$A$2:$ZZ$1440, 238, MATCH($B$3, resultados!$A$1:$ZZ$1, 0))</f>
        <v/>
      </c>
    </row>
    <row r="245">
      <c r="A245">
        <f>INDEX(resultados!$A$2:$ZZ$1440, 239, MATCH($B$1, resultados!$A$1:$ZZ$1, 0))</f>
        <v/>
      </c>
      <c r="B245">
        <f>INDEX(resultados!$A$2:$ZZ$1440, 239, MATCH($B$2, resultados!$A$1:$ZZ$1, 0))</f>
        <v/>
      </c>
      <c r="C245">
        <f>INDEX(resultados!$A$2:$ZZ$1440, 239, MATCH($B$3, resultados!$A$1:$ZZ$1, 0))</f>
        <v/>
      </c>
    </row>
    <row r="246">
      <c r="A246">
        <f>INDEX(resultados!$A$2:$ZZ$1440, 240, MATCH($B$1, resultados!$A$1:$ZZ$1, 0))</f>
        <v/>
      </c>
      <c r="B246">
        <f>INDEX(resultados!$A$2:$ZZ$1440, 240, MATCH($B$2, resultados!$A$1:$ZZ$1, 0))</f>
        <v/>
      </c>
      <c r="C246">
        <f>INDEX(resultados!$A$2:$ZZ$1440, 240, MATCH($B$3, resultados!$A$1:$ZZ$1, 0))</f>
        <v/>
      </c>
    </row>
    <row r="247">
      <c r="A247">
        <f>INDEX(resultados!$A$2:$ZZ$1440, 241, MATCH($B$1, resultados!$A$1:$ZZ$1, 0))</f>
        <v/>
      </c>
      <c r="B247">
        <f>INDEX(resultados!$A$2:$ZZ$1440, 241, MATCH($B$2, resultados!$A$1:$ZZ$1, 0))</f>
        <v/>
      </c>
      <c r="C247">
        <f>INDEX(resultados!$A$2:$ZZ$1440, 241, MATCH($B$3, resultados!$A$1:$ZZ$1, 0))</f>
        <v/>
      </c>
    </row>
    <row r="248">
      <c r="A248">
        <f>INDEX(resultados!$A$2:$ZZ$1440, 242, MATCH($B$1, resultados!$A$1:$ZZ$1, 0))</f>
        <v/>
      </c>
      <c r="B248">
        <f>INDEX(resultados!$A$2:$ZZ$1440, 242, MATCH($B$2, resultados!$A$1:$ZZ$1, 0))</f>
        <v/>
      </c>
      <c r="C248">
        <f>INDEX(resultados!$A$2:$ZZ$1440, 242, MATCH($B$3, resultados!$A$1:$ZZ$1, 0))</f>
        <v/>
      </c>
    </row>
    <row r="249">
      <c r="A249">
        <f>INDEX(resultados!$A$2:$ZZ$1440, 243, MATCH($B$1, resultados!$A$1:$ZZ$1, 0))</f>
        <v/>
      </c>
      <c r="B249">
        <f>INDEX(resultados!$A$2:$ZZ$1440, 243, MATCH($B$2, resultados!$A$1:$ZZ$1, 0))</f>
        <v/>
      </c>
      <c r="C249">
        <f>INDEX(resultados!$A$2:$ZZ$1440, 243, MATCH($B$3, resultados!$A$1:$ZZ$1, 0))</f>
        <v/>
      </c>
    </row>
    <row r="250">
      <c r="A250">
        <f>INDEX(resultados!$A$2:$ZZ$1440, 244, MATCH($B$1, resultados!$A$1:$ZZ$1, 0))</f>
        <v/>
      </c>
      <c r="B250">
        <f>INDEX(resultados!$A$2:$ZZ$1440, 244, MATCH($B$2, resultados!$A$1:$ZZ$1, 0))</f>
        <v/>
      </c>
      <c r="C250">
        <f>INDEX(resultados!$A$2:$ZZ$1440, 244, MATCH($B$3, resultados!$A$1:$ZZ$1, 0))</f>
        <v/>
      </c>
    </row>
    <row r="251">
      <c r="A251">
        <f>INDEX(resultados!$A$2:$ZZ$1440, 245, MATCH($B$1, resultados!$A$1:$ZZ$1, 0))</f>
        <v/>
      </c>
      <c r="B251">
        <f>INDEX(resultados!$A$2:$ZZ$1440, 245, MATCH($B$2, resultados!$A$1:$ZZ$1, 0))</f>
        <v/>
      </c>
      <c r="C251">
        <f>INDEX(resultados!$A$2:$ZZ$1440, 245, MATCH($B$3, resultados!$A$1:$ZZ$1, 0))</f>
        <v/>
      </c>
    </row>
    <row r="252">
      <c r="A252">
        <f>INDEX(resultados!$A$2:$ZZ$1440, 246, MATCH($B$1, resultados!$A$1:$ZZ$1, 0))</f>
        <v/>
      </c>
      <c r="B252">
        <f>INDEX(resultados!$A$2:$ZZ$1440, 246, MATCH($B$2, resultados!$A$1:$ZZ$1, 0))</f>
        <v/>
      </c>
      <c r="C252">
        <f>INDEX(resultados!$A$2:$ZZ$1440, 246, MATCH($B$3, resultados!$A$1:$ZZ$1, 0))</f>
        <v/>
      </c>
    </row>
    <row r="253">
      <c r="A253">
        <f>INDEX(resultados!$A$2:$ZZ$1440, 247, MATCH($B$1, resultados!$A$1:$ZZ$1, 0))</f>
        <v/>
      </c>
      <c r="B253">
        <f>INDEX(resultados!$A$2:$ZZ$1440, 247, MATCH($B$2, resultados!$A$1:$ZZ$1, 0))</f>
        <v/>
      </c>
      <c r="C253">
        <f>INDEX(resultados!$A$2:$ZZ$1440, 247, MATCH($B$3, resultados!$A$1:$ZZ$1, 0))</f>
        <v/>
      </c>
    </row>
    <row r="254">
      <c r="A254">
        <f>INDEX(resultados!$A$2:$ZZ$1440, 248, MATCH($B$1, resultados!$A$1:$ZZ$1, 0))</f>
        <v/>
      </c>
      <c r="B254">
        <f>INDEX(resultados!$A$2:$ZZ$1440, 248, MATCH($B$2, resultados!$A$1:$ZZ$1, 0))</f>
        <v/>
      </c>
      <c r="C254">
        <f>INDEX(resultados!$A$2:$ZZ$1440, 248, MATCH($B$3, resultados!$A$1:$ZZ$1, 0))</f>
        <v/>
      </c>
    </row>
    <row r="255">
      <c r="A255">
        <f>INDEX(resultados!$A$2:$ZZ$1440, 249, MATCH($B$1, resultados!$A$1:$ZZ$1, 0))</f>
        <v/>
      </c>
      <c r="B255">
        <f>INDEX(resultados!$A$2:$ZZ$1440, 249, MATCH($B$2, resultados!$A$1:$ZZ$1, 0))</f>
        <v/>
      </c>
      <c r="C255">
        <f>INDEX(resultados!$A$2:$ZZ$1440, 249, MATCH($B$3, resultados!$A$1:$ZZ$1, 0))</f>
        <v/>
      </c>
    </row>
    <row r="256">
      <c r="A256">
        <f>INDEX(resultados!$A$2:$ZZ$1440, 250, MATCH($B$1, resultados!$A$1:$ZZ$1, 0))</f>
        <v/>
      </c>
      <c r="B256">
        <f>INDEX(resultados!$A$2:$ZZ$1440, 250, MATCH($B$2, resultados!$A$1:$ZZ$1, 0))</f>
        <v/>
      </c>
      <c r="C256">
        <f>INDEX(resultados!$A$2:$ZZ$1440, 250, MATCH($B$3, resultados!$A$1:$ZZ$1, 0))</f>
        <v/>
      </c>
    </row>
    <row r="257">
      <c r="A257">
        <f>INDEX(resultados!$A$2:$ZZ$1440, 251, MATCH($B$1, resultados!$A$1:$ZZ$1, 0))</f>
        <v/>
      </c>
      <c r="B257">
        <f>INDEX(resultados!$A$2:$ZZ$1440, 251, MATCH($B$2, resultados!$A$1:$ZZ$1, 0))</f>
        <v/>
      </c>
      <c r="C257">
        <f>INDEX(resultados!$A$2:$ZZ$1440, 251, MATCH($B$3, resultados!$A$1:$ZZ$1, 0))</f>
        <v/>
      </c>
    </row>
    <row r="258">
      <c r="A258">
        <f>INDEX(resultados!$A$2:$ZZ$1440, 252, MATCH($B$1, resultados!$A$1:$ZZ$1, 0))</f>
        <v/>
      </c>
      <c r="B258">
        <f>INDEX(resultados!$A$2:$ZZ$1440, 252, MATCH($B$2, resultados!$A$1:$ZZ$1, 0))</f>
        <v/>
      </c>
      <c r="C258">
        <f>INDEX(resultados!$A$2:$ZZ$1440, 252, MATCH($B$3, resultados!$A$1:$ZZ$1, 0))</f>
        <v/>
      </c>
    </row>
    <row r="259">
      <c r="A259">
        <f>INDEX(resultados!$A$2:$ZZ$1440, 253, MATCH($B$1, resultados!$A$1:$ZZ$1, 0))</f>
        <v/>
      </c>
      <c r="B259">
        <f>INDEX(resultados!$A$2:$ZZ$1440, 253, MATCH($B$2, resultados!$A$1:$ZZ$1, 0))</f>
        <v/>
      </c>
      <c r="C259">
        <f>INDEX(resultados!$A$2:$ZZ$1440, 253, MATCH($B$3, resultados!$A$1:$ZZ$1, 0))</f>
        <v/>
      </c>
    </row>
    <row r="260">
      <c r="A260">
        <f>INDEX(resultados!$A$2:$ZZ$1440, 254, MATCH($B$1, resultados!$A$1:$ZZ$1, 0))</f>
        <v/>
      </c>
      <c r="B260">
        <f>INDEX(resultados!$A$2:$ZZ$1440, 254, MATCH($B$2, resultados!$A$1:$ZZ$1, 0))</f>
        <v/>
      </c>
      <c r="C260">
        <f>INDEX(resultados!$A$2:$ZZ$1440, 254, MATCH($B$3, resultados!$A$1:$ZZ$1, 0))</f>
        <v/>
      </c>
    </row>
    <row r="261">
      <c r="A261">
        <f>INDEX(resultados!$A$2:$ZZ$1440, 255, MATCH($B$1, resultados!$A$1:$ZZ$1, 0))</f>
        <v/>
      </c>
      <c r="B261">
        <f>INDEX(resultados!$A$2:$ZZ$1440, 255, MATCH($B$2, resultados!$A$1:$ZZ$1, 0))</f>
        <v/>
      </c>
      <c r="C261">
        <f>INDEX(resultados!$A$2:$ZZ$1440, 255, MATCH($B$3, resultados!$A$1:$ZZ$1, 0))</f>
        <v/>
      </c>
    </row>
    <row r="262">
      <c r="A262">
        <f>INDEX(resultados!$A$2:$ZZ$1440, 256, MATCH($B$1, resultados!$A$1:$ZZ$1, 0))</f>
        <v/>
      </c>
      <c r="B262">
        <f>INDEX(resultados!$A$2:$ZZ$1440, 256, MATCH($B$2, resultados!$A$1:$ZZ$1, 0))</f>
        <v/>
      </c>
      <c r="C262">
        <f>INDEX(resultados!$A$2:$ZZ$1440, 256, MATCH($B$3, resultados!$A$1:$ZZ$1, 0))</f>
        <v/>
      </c>
    </row>
    <row r="263">
      <c r="A263">
        <f>INDEX(resultados!$A$2:$ZZ$1440, 257, MATCH($B$1, resultados!$A$1:$ZZ$1, 0))</f>
        <v/>
      </c>
      <c r="B263">
        <f>INDEX(resultados!$A$2:$ZZ$1440, 257, MATCH($B$2, resultados!$A$1:$ZZ$1, 0))</f>
        <v/>
      </c>
      <c r="C263">
        <f>INDEX(resultados!$A$2:$ZZ$1440, 257, MATCH($B$3, resultados!$A$1:$ZZ$1, 0))</f>
        <v/>
      </c>
    </row>
    <row r="264">
      <c r="A264">
        <f>INDEX(resultados!$A$2:$ZZ$1440, 258, MATCH($B$1, resultados!$A$1:$ZZ$1, 0))</f>
        <v/>
      </c>
      <c r="B264">
        <f>INDEX(resultados!$A$2:$ZZ$1440, 258, MATCH($B$2, resultados!$A$1:$ZZ$1, 0))</f>
        <v/>
      </c>
      <c r="C264">
        <f>INDEX(resultados!$A$2:$ZZ$1440, 258, MATCH($B$3, resultados!$A$1:$ZZ$1, 0))</f>
        <v/>
      </c>
    </row>
    <row r="265">
      <c r="A265">
        <f>INDEX(resultados!$A$2:$ZZ$1440, 259, MATCH($B$1, resultados!$A$1:$ZZ$1, 0))</f>
        <v/>
      </c>
      <c r="B265">
        <f>INDEX(resultados!$A$2:$ZZ$1440, 259, MATCH($B$2, resultados!$A$1:$ZZ$1, 0))</f>
        <v/>
      </c>
      <c r="C265">
        <f>INDEX(resultados!$A$2:$ZZ$1440, 259, MATCH($B$3, resultados!$A$1:$ZZ$1, 0))</f>
        <v/>
      </c>
    </row>
    <row r="266">
      <c r="A266">
        <f>INDEX(resultados!$A$2:$ZZ$1440, 260, MATCH($B$1, resultados!$A$1:$ZZ$1, 0))</f>
        <v/>
      </c>
      <c r="B266">
        <f>INDEX(resultados!$A$2:$ZZ$1440, 260, MATCH($B$2, resultados!$A$1:$ZZ$1, 0))</f>
        <v/>
      </c>
      <c r="C266">
        <f>INDEX(resultados!$A$2:$ZZ$1440, 260, MATCH($B$3, resultados!$A$1:$ZZ$1, 0))</f>
        <v/>
      </c>
    </row>
    <row r="267">
      <c r="A267">
        <f>INDEX(resultados!$A$2:$ZZ$1440, 261, MATCH($B$1, resultados!$A$1:$ZZ$1, 0))</f>
        <v/>
      </c>
      <c r="B267">
        <f>INDEX(resultados!$A$2:$ZZ$1440, 261, MATCH($B$2, resultados!$A$1:$ZZ$1, 0))</f>
        <v/>
      </c>
      <c r="C267">
        <f>INDEX(resultados!$A$2:$ZZ$1440, 261, MATCH($B$3, resultados!$A$1:$ZZ$1, 0))</f>
        <v/>
      </c>
    </row>
    <row r="268">
      <c r="A268">
        <f>INDEX(resultados!$A$2:$ZZ$1440, 262, MATCH($B$1, resultados!$A$1:$ZZ$1, 0))</f>
        <v/>
      </c>
      <c r="B268">
        <f>INDEX(resultados!$A$2:$ZZ$1440, 262, MATCH($B$2, resultados!$A$1:$ZZ$1, 0))</f>
        <v/>
      </c>
      <c r="C268">
        <f>INDEX(resultados!$A$2:$ZZ$1440, 262, MATCH($B$3, resultados!$A$1:$ZZ$1, 0))</f>
        <v/>
      </c>
    </row>
    <row r="269">
      <c r="A269">
        <f>INDEX(resultados!$A$2:$ZZ$1440, 263, MATCH($B$1, resultados!$A$1:$ZZ$1, 0))</f>
        <v/>
      </c>
      <c r="B269">
        <f>INDEX(resultados!$A$2:$ZZ$1440, 263, MATCH($B$2, resultados!$A$1:$ZZ$1, 0))</f>
        <v/>
      </c>
      <c r="C269">
        <f>INDEX(resultados!$A$2:$ZZ$1440, 263, MATCH($B$3, resultados!$A$1:$ZZ$1, 0))</f>
        <v/>
      </c>
    </row>
    <row r="270">
      <c r="A270">
        <f>INDEX(resultados!$A$2:$ZZ$1440, 264, MATCH($B$1, resultados!$A$1:$ZZ$1, 0))</f>
        <v/>
      </c>
      <c r="B270">
        <f>INDEX(resultados!$A$2:$ZZ$1440, 264, MATCH($B$2, resultados!$A$1:$ZZ$1, 0))</f>
        <v/>
      </c>
      <c r="C270">
        <f>INDEX(resultados!$A$2:$ZZ$1440, 264, MATCH($B$3, resultados!$A$1:$ZZ$1, 0))</f>
        <v/>
      </c>
    </row>
    <row r="271">
      <c r="A271">
        <f>INDEX(resultados!$A$2:$ZZ$1440, 265, MATCH($B$1, resultados!$A$1:$ZZ$1, 0))</f>
        <v/>
      </c>
      <c r="B271">
        <f>INDEX(resultados!$A$2:$ZZ$1440, 265, MATCH($B$2, resultados!$A$1:$ZZ$1, 0))</f>
        <v/>
      </c>
      <c r="C271">
        <f>INDEX(resultados!$A$2:$ZZ$1440, 265, MATCH($B$3, resultados!$A$1:$ZZ$1, 0))</f>
        <v/>
      </c>
    </row>
    <row r="272">
      <c r="A272">
        <f>INDEX(resultados!$A$2:$ZZ$1440, 266, MATCH($B$1, resultados!$A$1:$ZZ$1, 0))</f>
        <v/>
      </c>
      <c r="B272">
        <f>INDEX(resultados!$A$2:$ZZ$1440, 266, MATCH($B$2, resultados!$A$1:$ZZ$1, 0))</f>
        <v/>
      </c>
      <c r="C272">
        <f>INDEX(resultados!$A$2:$ZZ$1440, 266, MATCH($B$3, resultados!$A$1:$ZZ$1, 0))</f>
        <v/>
      </c>
    </row>
    <row r="273">
      <c r="A273">
        <f>INDEX(resultados!$A$2:$ZZ$1440, 267, MATCH($B$1, resultados!$A$1:$ZZ$1, 0))</f>
        <v/>
      </c>
      <c r="B273">
        <f>INDEX(resultados!$A$2:$ZZ$1440, 267, MATCH($B$2, resultados!$A$1:$ZZ$1, 0))</f>
        <v/>
      </c>
      <c r="C273">
        <f>INDEX(resultados!$A$2:$ZZ$1440, 267, MATCH($B$3, resultados!$A$1:$ZZ$1, 0))</f>
        <v/>
      </c>
    </row>
    <row r="274">
      <c r="A274">
        <f>INDEX(resultados!$A$2:$ZZ$1440, 268, MATCH($B$1, resultados!$A$1:$ZZ$1, 0))</f>
        <v/>
      </c>
      <c r="B274">
        <f>INDEX(resultados!$A$2:$ZZ$1440, 268, MATCH($B$2, resultados!$A$1:$ZZ$1, 0))</f>
        <v/>
      </c>
      <c r="C274">
        <f>INDEX(resultados!$A$2:$ZZ$1440, 268, MATCH($B$3, resultados!$A$1:$ZZ$1, 0))</f>
        <v/>
      </c>
    </row>
    <row r="275">
      <c r="A275">
        <f>INDEX(resultados!$A$2:$ZZ$1440, 269, MATCH($B$1, resultados!$A$1:$ZZ$1, 0))</f>
        <v/>
      </c>
      <c r="B275">
        <f>INDEX(resultados!$A$2:$ZZ$1440, 269, MATCH($B$2, resultados!$A$1:$ZZ$1, 0))</f>
        <v/>
      </c>
      <c r="C275">
        <f>INDEX(resultados!$A$2:$ZZ$1440, 269, MATCH($B$3, resultados!$A$1:$ZZ$1, 0))</f>
        <v/>
      </c>
    </row>
    <row r="276">
      <c r="A276">
        <f>INDEX(resultados!$A$2:$ZZ$1440, 270, MATCH($B$1, resultados!$A$1:$ZZ$1, 0))</f>
        <v/>
      </c>
      <c r="B276">
        <f>INDEX(resultados!$A$2:$ZZ$1440, 270, MATCH($B$2, resultados!$A$1:$ZZ$1, 0))</f>
        <v/>
      </c>
      <c r="C276">
        <f>INDEX(resultados!$A$2:$ZZ$1440, 270, MATCH($B$3, resultados!$A$1:$ZZ$1, 0))</f>
        <v/>
      </c>
    </row>
    <row r="277">
      <c r="A277">
        <f>INDEX(resultados!$A$2:$ZZ$1440, 271, MATCH($B$1, resultados!$A$1:$ZZ$1, 0))</f>
        <v/>
      </c>
      <c r="B277">
        <f>INDEX(resultados!$A$2:$ZZ$1440, 271, MATCH($B$2, resultados!$A$1:$ZZ$1, 0))</f>
        <v/>
      </c>
      <c r="C277">
        <f>INDEX(resultados!$A$2:$ZZ$1440, 271, MATCH($B$3, resultados!$A$1:$ZZ$1, 0))</f>
        <v/>
      </c>
    </row>
    <row r="278">
      <c r="A278">
        <f>INDEX(resultados!$A$2:$ZZ$1440, 272, MATCH($B$1, resultados!$A$1:$ZZ$1, 0))</f>
        <v/>
      </c>
      <c r="B278">
        <f>INDEX(resultados!$A$2:$ZZ$1440, 272, MATCH($B$2, resultados!$A$1:$ZZ$1, 0))</f>
        <v/>
      </c>
      <c r="C278">
        <f>INDEX(resultados!$A$2:$ZZ$1440, 272, MATCH($B$3, resultados!$A$1:$ZZ$1, 0))</f>
        <v/>
      </c>
    </row>
    <row r="279">
      <c r="A279">
        <f>INDEX(resultados!$A$2:$ZZ$1440, 273, MATCH($B$1, resultados!$A$1:$ZZ$1, 0))</f>
        <v/>
      </c>
      <c r="B279">
        <f>INDEX(resultados!$A$2:$ZZ$1440, 273, MATCH($B$2, resultados!$A$1:$ZZ$1, 0))</f>
        <v/>
      </c>
      <c r="C279">
        <f>INDEX(resultados!$A$2:$ZZ$1440, 273, MATCH($B$3, resultados!$A$1:$ZZ$1, 0))</f>
        <v/>
      </c>
    </row>
    <row r="280">
      <c r="A280">
        <f>INDEX(resultados!$A$2:$ZZ$1440, 274, MATCH($B$1, resultados!$A$1:$ZZ$1, 0))</f>
        <v/>
      </c>
      <c r="B280">
        <f>INDEX(resultados!$A$2:$ZZ$1440, 274, MATCH($B$2, resultados!$A$1:$ZZ$1, 0))</f>
        <v/>
      </c>
      <c r="C280">
        <f>INDEX(resultados!$A$2:$ZZ$1440, 274, MATCH($B$3, resultados!$A$1:$ZZ$1, 0))</f>
        <v/>
      </c>
    </row>
    <row r="281">
      <c r="A281">
        <f>INDEX(resultados!$A$2:$ZZ$1440, 275, MATCH($B$1, resultados!$A$1:$ZZ$1, 0))</f>
        <v/>
      </c>
      <c r="B281">
        <f>INDEX(resultados!$A$2:$ZZ$1440, 275, MATCH($B$2, resultados!$A$1:$ZZ$1, 0))</f>
        <v/>
      </c>
      <c r="C281">
        <f>INDEX(resultados!$A$2:$ZZ$1440, 275, MATCH($B$3, resultados!$A$1:$ZZ$1, 0))</f>
        <v/>
      </c>
    </row>
    <row r="282">
      <c r="A282">
        <f>INDEX(resultados!$A$2:$ZZ$1440, 276, MATCH($B$1, resultados!$A$1:$ZZ$1, 0))</f>
        <v/>
      </c>
      <c r="B282">
        <f>INDEX(resultados!$A$2:$ZZ$1440, 276, MATCH($B$2, resultados!$A$1:$ZZ$1, 0))</f>
        <v/>
      </c>
      <c r="C282">
        <f>INDEX(resultados!$A$2:$ZZ$1440, 276, MATCH($B$3, resultados!$A$1:$ZZ$1, 0))</f>
        <v/>
      </c>
    </row>
    <row r="283">
      <c r="A283">
        <f>INDEX(resultados!$A$2:$ZZ$1440, 277, MATCH($B$1, resultados!$A$1:$ZZ$1, 0))</f>
        <v/>
      </c>
      <c r="B283">
        <f>INDEX(resultados!$A$2:$ZZ$1440, 277, MATCH($B$2, resultados!$A$1:$ZZ$1, 0))</f>
        <v/>
      </c>
      <c r="C283">
        <f>INDEX(resultados!$A$2:$ZZ$1440, 277, MATCH($B$3, resultados!$A$1:$ZZ$1, 0))</f>
        <v/>
      </c>
    </row>
    <row r="284">
      <c r="A284">
        <f>INDEX(resultados!$A$2:$ZZ$1440, 278, MATCH($B$1, resultados!$A$1:$ZZ$1, 0))</f>
        <v/>
      </c>
      <c r="B284">
        <f>INDEX(resultados!$A$2:$ZZ$1440, 278, MATCH($B$2, resultados!$A$1:$ZZ$1, 0))</f>
        <v/>
      </c>
      <c r="C284">
        <f>INDEX(resultados!$A$2:$ZZ$1440, 278, MATCH($B$3, resultados!$A$1:$ZZ$1, 0))</f>
        <v/>
      </c>
    </row>
    <row r="285">
      <c r="A285">
        <f>INDEX(resultados!$A$2:$ZZ$1440, 279, MATCH($B$1, resultados!$A$1:$ZZ$1, 0))</f>
        <v/>
      </c>
      <c r="B285">
        <f>INDEX(resultados!$A$2:$ZZ$1440, 279, MATCH($B$2, resultados!$A$1:$ZZ$1, 0))</f>
        <v/>
      </c>
      <c r="C285">
        <f>INDEX(resultados!$A$2:$ZZ$1440, 279, MATCH($B$3, resultados!$A$1:$ZZ$1, 0))</f>
        <v/>
      </c>
    </row>
    <row r="286">
      <c r="A286">
        <f>INDEX(resultados!$A$2:$ZZ$1440, 280, MATCH($B$1, resultados!$A$1:$ZZ$1, 0))</f>
        <v/>
      </c>
      <c r="B286">
        <f>INDEX(resultados!$A$2:$ZZ$1440, 280, MATCH($B$2, resultados!$A$1:$ZZ$1, 0))</f>
        <v/>
      </c>
      <c r="C286">
        <f>INDEX(resultados!$A$2:$ZZ$1440, 280, MATCH($B$3, resultados!$A$1:$ZZ$1, 0))</f>
        <v/>
      </c>
    </row>
    <row r="287">
      <c r="A287">
        <f>INDEX(resultados!$A$2:$ZZ$1440, 281, MATCH($B$1, resultados!$A$1:$ZZ$1, 0))</f>
        <v/>
      </c>
      <c r="B287">
        <f>INDEX(resultados!$A$2:$ZZ$1440, 281, MATCH($B$2, resultados!$A$1:$ZZ$1, 0))</f>
        <v/>
      </c>
      <c r="C287">
        <f>INDEX(resultados!$A$2:$ZZ$1440, 281, MATCH($B$3, resultados!$A$1:$ZZ$1, 0))</f>
        <v/>
      </c>
    </row>
    <row r="288">
      <c r="A288">
        <f>INDEX(resultados!$A$2:$ZZ$1440, 282, MATCH($B$1, resultados!$A$1:$ZZ$1, 0))</f>
        <v/>
      </c>
      <c r="B288">
        <f>INDEX(resultados!$A$2:$ZZ$1440, 282, MATCH($B$2, resultados!$A$1:$ZZ$1, 0))</f>
        <v/>
      </c>
      <c r="C288">
        <f>INDEX(resultados!$A$2:$ZZ$1440, 282, MATCH($B$3, resultados!$A$1:$ZZ$1, 0))</f>
        <v/>
      </c>
    </row>
    <row r="289">
      <c r="A289">
        <f>INDEX(resultados!$A$2:$ZZ$1440, 283, MATCH($B$1, resultados!$A$1:$ZZ$1, 0))</f>
        <v/>
      </c>
      <c r="B289">
        <f>INDEX(resultados!$A$2:$ZZ$1440, 283, MATCH($B$2, resultados!$A$1:$ZZ$1, 0))</f>
        <v/>
      </c>
      <c r="C289">
        <f>INDEX(resultados!$A$2:$ZZ$1440, 283, MATCH($B$3, resultados!$A$1:$ZZ$1, 0))</f>
        <v/>
      </c>
    </row>
    <row r="290">
      <c r="A290">
        <f>INDEX(resultados!$A$2:$ZZ$1440, 284, MATCH($B$1, resultados!$A$1:$ZZ$1, 0))</f>
        <v/>
      </c>
      <c r="B290">
        <f>INDEX(resultados!$A$2:$ZZ$1440, 284, MATCH($B$2, resultados!$A$1:$ZZ$1, 0))</f>
        <v/>
      </c>
      <c r="C290">
        <f>INDEX(resultados!$A$2:$ZZ$1440, 284, MATCH($B$3, resultados!$A$1:$ZZ$1, 0))</f>
        <v/>
      </c>
    </row>
    <row r="291">
      <c r="A291">
        <f>INDEX(resultados!$A$2:$ZZ$1440, 285, MATCH($B$1, resultados!$A$1:$ZZ$1, 0))</f>
        <v/>
      </c>
      <c r="B291">
        <f>INDEX(resultados!$A$2:$ZZ$1440, 285, MATCH($B$2, resultados!$A$1:$ZZ$1, 0))</f>
        <v/>
      </c>
      <c r="C291">
        <f>INDEX(resultados!$A$2:$ZZ$1440, 285, MATCH($B$3, resultados!$A$1:$ZZ$1, 0))</f>
        <v/>
      </c>
    </row>
    <row r="292">
      <c r="A292">
        <f>INDEX(resultados!$A$2:$ZZ$1440, 286, MATCH($B$1, resultados!$A$1:$ZZ$1, 0))</f>
        <v/>
      </c>
      <c r="B292">
        <f>INDEX(resultados!$A$2:$ZZ$1440, 286, MATCH($B$2, resultados!$A$1:$ZZ$1, 0))</f>
        <v/>
      </c>
      <c r="C292">
        <f>INDEX(resultados!$A$2:$ZZ$1440, 286, MATCH($B$3, resultados!$A$1:$ZZ$1, 0))</f>
        <v/>
      </c>
    </row>
    <row r="293">
      <c r="A293">
        <f>INDEX(resultados!$A$2:$ZZ$1440, 287, MATCH($B$1, resultados!$A$1:$ZZ$1, 0))</f>
        <v/>
      </c>
      <c r="B293">
        <f>INDEX(resultados!$A$2:$ZZ$1440, 287, MATCH($B$2, resultados!$A$1:$ZZ$1, 0))</f>
        <v/>
      </c>
      <c r="C293">
        <f>INDEX(resultados!$A$2:$ZZ$1440, 287, MATCH($B$3, resultados!$A$1:$ZZ$1, 0))</f>
        <v/>
      </c>
    </row>
    <row r="294">
      <c r="A294">
        <f>INDEX(resultados!$A$2:$ZZ$1440, 288, MATCH($B$1, resultados!$A$1:$ZZ$1, 0))</f>
        <v/>
      </c>
      <c r="B294">
        <f>INDEX(resultados!$A$2:$ZZ$1440, 288, MATCH($B$2, resultados!$A$1:$ZZ$1, 0))</f>
        <v/>
      </c>
      <c r="C294">
        <f>INDEX(resultados!$A$2:$ZZ$1440, 288, MATCH($B$3, resultados!$A$1:$ZZ$1, 0))</f>
        <v/>
      </c>
    </row>
    <row r="295">
      <c r="A295">
        <f>INDEX(resultados!$A$2:$ZZ$1440, 289, MATCH($B$1, resultados!$A$1:$ZZ$1, 0))</f>
        <v/>
      </c>
      <c r="B295">
        <f>INDEX(resultados!$A$2:$ZZ$1440, 289, MATCH($B$2, resultados!$A$1:$ZZ$1, 0))</f>
        <v/>
      </c>
      <c r="C295">
        <f>INDEX(resultados!$A$2:$ZZ$1440, 289, MATCH($B$3, resultados!$A$1:$ZZ$1, 0))</f>
        <v/>
      </c>
    </row>
    <row r="296">
      <c r="A296">
        <f>INDEX(resultados!$A$2:$ZZ$1440, 290, MATCH($B$1, resultados!$A$1:$ZZ$1, 0))</f>
        <v/>
      </c>
      <c r="B296">
        <f>INDEX(resultados!$A$2:$ZZ$1440, 290, MATCH($B$2, resultados!$A$1:$ZZ$1, 0))</f>
        <v/>
      </c>
      <c r="C296">
        <f>INDEX(resultados!$A$2:$ZZ$1440, 290, MATCH($B$3, resultados!$A$1:$ZZ$1, 0))</f>
        <v/>
      </c>
    </row>
    <row r="297">
      <c r="A297">
        <f>INDEX(resultados!$A$2:$ZZ$1440, 291, MATCH($B$1, resultados!$A$1:$ZZ$1, 0))</f>
        <v/>
      </c>
      <c r="B297">
        <f>INDEX(resultados!$A$2:$ZZ$1440, 291, MATCH($B$2, resultados!$A$1:$ZZ$1, 0))</f>
        <v/>
      </c>
      <c r="C297">
        <f>INDEX(resultados!$A$2:$ZZ$1440, 291, MATCH($B$3, resultados!$A$1:$ZZ$1, 0))</f>
        <v/>
      </c>
    </row>
    <row r="298">
      <c r="A298">
        <f>INDEX(resultados!$A$2:$ZZ$1440, 292, MATCH($B$1, resultados!$A$1:$ZZ$1, 0))</f>
        <v/>
      </c>
      <c r="B298">
        <f>INDEX(resultados!$A$2:$ZZ$1440, 292, MATCH($B$2, resultados!$A$1:$ZZ$1, 0))</f>
        <v/>
      </c>
      <c r="C298">
        <f>INDEX(resultados!$A$2:$ZZ$1440, 292, MATCH($B$3, resultados!$A$1:$ZZ$1, 0))</f>
        <v/>
      </c>
    </row>
    <row r="299">
      <c r="A299">
        <f>INDEX(resultados!$A$2:$ZZ$1440, 293, MATCH($B$1, resultados!$A$1:$ZZ$1, 0))</f>
        <v/>
      </c>
      <c r="B299">
        <f>INDEX(resultados!$A$2:$ZZ$1440, 293, MATCH($B$2, resultados!$A$1:$ZZ$1, 0))</f>
        <v/>
      </c>
      <c r="C299">
        <f>INDEX(resultados!$A$2:$ZZ$1440, 293, MATCH($B$3, resultados!$A$1:$ZZ$1, 0))</f>
        <v/>
      </c>
    </row>
    <row r="300">
      <c r="A300">
        <f>INDEX(resultados!$A$2:$ZZ$1440, 294, MATCH($B$1, resultados!$A$1:$ZZ$1, 0))</f>
        <v/>
      </c>
      <c r="B300">
        <f>INDEX(resultados!$A$2:$ZZ$1440, 294, MATCH($B$2, resultados!$A$1:$ZZ$1, 0))</f>
        <v/>
      </c>
      <c r="C300">
        <f>INDEX(resultados!$A$2:$ZZ$1440, 294, MATCH($B$3, resultados!$A$1:$ZZ$1, 0))</f>
        <v/>
      </c>
    </row>
    <row r="301">
      <c r="A301">
        <f>INDEX(resultados!$A$2:$ZZ$1440, 295, MATCH($B$1, resultados!$A$1:$ZZ$1, 0))</f>
        <v/>
      </c>
      <c r="B301">
        <f>INDEX(resultados!$A$2:$ZZ$1440, 295, MATCH($B$2, resultados!$A$1:$ZZ$1, 0))</f>
        <v/>
      </c>
      <c r="C301">
        <f>INDEX(resultados!$A$2:$ZZ$1440, 295, MATCH($B$3, resultados!$A$1:$ZZ$1, 0))</f>
        <v/>
      </c>
    </row>
    <row r="302">
      <c r="A302">
        <f>INDEX(resultados!$A$2:$ZZ$1440, 296, MATCH($B$1, resultados!$A$1:$ZZ$1, 0))</f>
        <v/>
      </c>
      <c r="B302">
        <f>INDEX(resultados!$A$2:$ZZ$1440, 296, MATCH($B$2, resultados!$A$1:$ZZ$1, 0))</f>
        <v/>
      </c>
      <c r="C302">
        <f>INDEX(resultados!$A$2:$ZZ$1440, 296, MATCH($B$3, resultados!$A$1:$ZZ$1, 0))</f>
        <v/>
      </c>
    </row>
    <row r="303">
      <c r="A303">
        <f>INDEX(resultados!$A$2:$ZZ$1440, 297, MATCH($B$1, resultados!$A$1:$ZZ$1, 0))</f>
        <v/>
      </c>
      <c r="B303">
        <f>INDEX(resultados!$A$2:$ZZ$1440, 297, MATCH($B$2, resultados!$A$1:$ZZ$1, 0))</f>
        <v/>
      </c>
      <c r="C303">
        <f>INDEX(resultados!$A$2:$ZZ$1440, 297, MATCH($B$3, resultados!$A$1:$ZZ$1, 0))</f>
        <v/>
      </c>
    </row>
    <row r="304">
      <c r="A304">
        <f>INDEX(resultados!$A$2:$ZZ$1440, 298, MATCH($B$1, resultados!$A$1:$ZZ$1, 0))</f>
        <v/>
      </c>
      <c r="B304">
        <f>INDEX(resultados!$A$2:$ZZ$1440, 298, MATCH($B$2, resultados!$A$1:$ZZ$1, 0))</f>
        <v/>
      </c>
      <c r="C304">
        <f>INDEX(resultados!$A$2:$ZZ$1440, 298, MATCH($B$3, resultados!$A$1:$ZZ$1, 0))</f>
        <v/>
      </c>
    </row>
    <row r="305">
      <c r="A305">
        <f>INDEX(resultados!$A$2:$ZZ$1440, 299, MATCH($B$1, resultados!$A$1:$ZZ$1, 0))</f>
        <v/>
      </c>
      <c r="B305">
        <f>INDEX(resultados!$A$2:$ZZ$1440, 299, MATCH($B$2, resultados!$A$1:$ZZ$1, 0))</f>
        <v/>
      </c>
      <c r="C305">
        <f>INDEX(resultados!$A$2:$ZZ$1440, 299, MATCH($B$3, resultados!$A$1:$ZZ$1, 0))</f>
        <v/>
      </c>
    </row>
    <row r="306">
      <c r="A306">
        <f>INDEX(resultados!$A$2:$ZZ$1440, 300, MATCH($B$1, resultados!$A$1:$ZZ$1, 0))</f>
        <v/>
      </c>
      <c r="B306">
        <f>INDEX(resultados!$A$2:$ZZ$1440, 300, MATCH($B$2, resultados!$A$1:$ZZ$1, 0))</f>
        <v/>
      </c>
      <c r="C306">
        <f>INDEX(resultados!$A$2:$ZZ$1440, 300, MATCH($B$3, resultados!$A$1:$ZZ$1, 0))</f>
        <v/>
      </c>
    </row>
    <row r="307">
      <c r="A307">
        <f>INDEX(resultados!$A$2:$ZZ$1440, 301, MATCH($B$1, resultados!$A$1:$ZZ$1, 0))</f>
        <v/>
      </c>
      <c r="B307">
        <f>INDEX(resultados!$A$2:$ZZ$1440, 301, MATCH($B$2, resultados!$A$1:$ZZ$1, 0))</f>
        <v/>
      </c>
      <c r="C307">
        <f>INDEX(resultados!$A$2:$ZZ$1440, 301, MATCH($B$3, resultados!$A$1:$ZZ$1, 0))</f>
        <v/>
      </c>
    </row>
    <row r="308">
      <c r="A308">
        <f>INDEX(resultados!$A$2:$ZZ$1440, 302, MATCH($B$1, resultados!$A$1:$ZZ$1, 0))</f>
        <v/>
      </c>
      <c r="B308">
        <f>INDEX(resultados!$A$2:$ZZ$1440, 302, MATCH($B$2, resultados!$A$1:$ZZ$1, 0))</f>
        <v/>
      </c>
      <c r="C308">
        <f>INDEX(resultados!$A$2:$ZZ$1440, 302, MATCH($B$3, resultados!$A$1:$ZZ$1, 0))</f>
        <v/>
      </c>
    </row>
    <row r="309">
      <c r="A309">
        <f>INDEX(resultados!$A$2:$ZZ$1440, 303, MATCH($B$1, resultados!$A$1:$ZZ$1, 0))</f>
        <v/>
      </c>
      <c r="B309">
        <f>INDEX(resultados!$A$2:$ZZ$1440, 303, MATCH($B$2, resultados!$A$1:$ZZ$1, 0))</f>
        <v/>
      </c>
      <c r="C309">
        <f>INDEX(resultados!$A$2:$ZZ$1440, 303, MATCH($B$3, resultados!$A$1:$ZZ$1, 0))</f>
        <v/>
      </c>
    </row>
    <row r="310">
      <c r="A310">
        <f>INDEX(resultados!$A$2:$ZZ$1440, 304, MATCH($B$1, resultados!$A$1:$ZZ$1, 0))</f>
        <v/>
      </c>
      <c r="B310">
        <f>INDEX(resultados!$A$2:$ZZ$1440, 304, MATCH($B$2, resultados!$A$1:$ZZ$1, 0))</f>
        <v/>
      </c>
      <c r="C310">
        <f>INDEX(resultados!$A$2:$ZZ$1440, 304, MATCH($B$3, resultados!$A$1:$ZZ$1, 0))</f>
        <v/>
      </c>
    </row>
    <row r="311">
      <c r="A311">
        <f>INDEX(resultados!$A$2:$ZZ$1440, 305, MATCH($B$1, resultados!$A$1:$ZZ$1, 0))</f>
        <v/>
      </c>
      <c r="B311">
        <f>INDEX(resultados!$A$2:$ZZ$1440, 305, MATCH($B$2, resultados!$A$1:$ZZ$1, 0))</f>
        <v/>
      </c>
      <c r="C311">
        <f>INDEX(resultados!$A$2:$ZZ$1440, 305, MATCH($B$3, resultados!$A$1:$ZZ$1, 0))</f>
        <v/>
      </c>
    </row>
    <row r="312">
      <c r="A312">
        <f>INDEX(resultados!$A$2:$ZZ$1440, 306, MATCH($B$1, resultados!$A$1:$ZZ$1, 0))</f>
        <v/>
      </c>
      <c r="B312">
        <f>INDEX(resultados!$A$2:$ZZ$1440, 306, MATCH($B$2, resultados!$A$1:$ZZ$1, 0))</f>
        <v/>
      </c>
      <c r="C312">
        <f>INDEX(resultados!$A$2:$ZZ$1440, 306, MATCH($B$3, resultados!$A$1:$ZZ$1, 0))</f>
        <v/>
      </c>
    </row>
    <row r="313">
      <c r="A313">
        <f>INDEX(resultados!$A$2:$ZZ$1440, 307, MATCH($B$1, resultados!$A$1:$ZZ$1, 0))</f>
        <v/>
      </c>
      <c r="B313">
        <f>INDEX(resultados!$A$2:$ZZ$1440, 307, MATCH($B$2, resultados!$A$1:$ZZ$1, 0))</f>
        <v/>
      </c>
      <c r="C313">
        <f>INDEX(resultados!$A$2:$ZZ$1440, 307, MATCH($B$3, resultados!$A$1:$ZZ$1, 0))</f>
        <v/>
      </c>
    </row>
    <row r="314">
      <c r="A314">
        <f>INDEX(resultados!$A$2:$ZZ$1440, 308, MATCH($B$1, resultados!$A$1:$ZZ$1, 0))</f>
        <v/>
      </c>
      <c r="B314">
        <f>INDEX(resultados!$A$2:$ZZ$1440, 308, MATCH($B$2, resultados!$A$1:$ZZ$1, 0))</f>
        <v/>
      </c>
      <c r="C314">
        <f>INDEX(resultados!$A$2:$ZZ$1440, 308, MATCH($B$3, resultados!$A$1:$ZZ$1, 0))</f>
        <v/>
      </c>
    </row>
    <row r="315">
      <c r="A315">
        <f>INDEX(resultados!$A$2:$ZZ$1440, 309, MATCH($B$1, resultados!$A$1:$ZZ$1, 0))</f>
        <v/>
      </c>
      <c r="B315">
        <f>INDEX(resultados!$A$2:$ZZ$1440, 309, MATCH($B$2, resultados!$A$1:$ZZ$1, 0))</f>
        <v/>
      </c>
      <c r="C315">
        <f>INDEX(resultados!$A$2:$ZZ$1440, 309, MATCH($B$3, resultados!$A$1:$ZZ$1, 0))</f>
        <v/>
      </c>
    </row>
    <row r="316">
      <c r="A316">
        <f>INDEX(resultados!$A$2:$ZZ$1440, 310, MATCH($B$1, resultados!$A$1:$ZZ$1, 0))</f>
        <v/>
      </c>
      <c r="B316">
        <f>INDEX(resultados!$A$2:$ZZ$1440, 310, MATCH($B$2, resultados!$A$1:$ZZ$1, 0))</f>
        <v/>
      </c>
      <c r="C316">
        <f>INDEX(resultados!$A$2:$ZZ$1440, 310, MATCH($B$3, resultados!$A$1:$ZZ$1, 0))</f>
        <v/>
      </c>
    </row>
    <row r="317">
      <c r="A317">
        <f>INDEX(resultados!$A$2:$ZZ$1440, 311, MATCH($B$1, resultados!$A$1:$ZZ$1, 0))</f>
        <v/>
      </c>
      <c r="B317">
        <f>INDEX(resultados!$A$2:$ZZ$1440, 311, MATCH($B$2, resultados!$A$1:$ZZ$1, 0))</f>
        <v/>
      </c>
      <c r="C317">
        <f>INDEX(resultados!$A$2:$ZZ$1440, 311, MATCH($B$3, resultados!$A$1:$ZZ$1, 0))</f>
        <v/>
      </c>
    </row>
    <row r="318">
      <c r="A318">
        <f>INDEX(resultados!$A$2:$ZZ$1440, 312, MATCH($B$1, resultados!$A$1:$ZZ$1, 0))</f>
        <v/>
      </c>
      <c r="B318">
        <f>INDEX(resultados!$A$2:$ZZ$1440, 312, MATCH($B$2, resultados!$A$1:$ZZ$1, 0))</f>
        <v/>
      </c>
      <c r="C318">
        <f>INDEX(resultados!$A$2:$ZZ$1440, 312, MATCH($B$3, resultados!$A$1:$ZZ$1, 0))</f>
        <v/>
      </c>
    </row>
    <row r="319">
      <c r="A319">
        <f>INDEX(resultados!$A$2:$ZZ$1440, 313, MATCH($B$1, resultados!$A$1:$ZZ$1, 0))</f>
        <v/>
      </c>
      <c r="B319">
        <f>INDEX(resultados!$A$2:$ZZ$1440, 313, MATCH($B$2, resultados!$A$1:$ZZ$1, 0))</f>
        <v/>
      </c>
      <c r="C319">
        <f>INDEX(resultados!$A$2:$ZZ$1440, 313, MATCH($B$3, resultados!$A$1:$ZZ$1, 0))</f>
        <v/>
      </c>
    </row>
    <row r="320">
      <c r="A320">
        <f>INDEX(resultados!$A$2:$ZZ$1440, 314, MATCH($B$1, resultados!$A$1:$ZZ$1, 0))</f>
        <v/>
      </c>
      <c r="B320">
        <f>INDEX(resultados!$A$2:$ZZ$1440, 314, MATCH($B$2, resultados!$A$1:$ZZ$1, 0))</f>
        <v/>
      </c>
      <c r="C320">
        <f>INDEX(resultados!$A$2:$ZZ$1440, 314, MATCH($B$3, resultados!$A$1:$ZZ$1, 0))</f>
        <v/>
      </c>
    </row>
    <row r="321">
      <c r="A321">
        <f>INDEX(resultados!$A$2:$ZZ$1440, 315, MATCH($B$1, resultados!$A$1:$ZZ$1, 0))</f>
        <v/>
      </c>
      <c r="B321">
        <f>INDEX(resultados!$A$2:$ZZ$1440, 315, MATCH($B$2, resultados!$A$1:$ZZ$1, 0))</f>
        <v/>
      </c>
      <c r="C321">
        <f>INDEX(resultados!$A$2:$ZZ$1440, 315, MATCH($B$3, resultados!$A$1:$ZZ$1, 0))</f>
        <v/>
      </c>
    </row>
    <row r="322">
      <c r="A322">
        <f>INDEX(resultados!$A$2:$ZZ$1440, 316, MATCH($B$1, resultados!$A$1:$ZZ$1, 0))</f>
        <v/>
      </c>
      <c r="B322">
        <f>INDEX(resultados!$A$2:$ZZ$1440, 316, MATCH($B$2, resultados!$A$1:$ZZ$1, 0))</f>
        <v/>
      </c>
      <c r="C322">
        <f>INDEX(resultados!$A$2:$ZZ$1440, 316, MATCH($B$3, resultados!$A$1:$ZZ$1, 0))</f>
        <v/>
      </c>
    </row>
    <row r="323">
      <c r="A323">
        <f>INDEX(resultados!$A$2:$ZZ$1440, 317, MATCH($B$1, resultados!$A$1:$ZZ$1, 0))</f>
        <v/>
      </c>
      <c r="B323">
        <f>INDEX(resultados!$A$2:$ZZ$1440, 317, MATCH($B$2, resultados!$A$1:$ZZ$1, 0))</f>
        <v/>
      </c>
      <c r="C323">
        <f>INDEX(resultados!$A$2:$ZZ$1440, 317, MATCH($B$3, resultados!$A$1:$ZZ$1, 0))</f>
        <v/>
      </c>
    </row>
    <row r="324">
      <c r="A324">
        <f>INDEX(resultados!$A$2:$ZZ$1440, 318, MATCH($B$1, resultados!$A$1:$ZZ$1, 0))</f>
        <v/>
      </c>
      <c r="B324">
        <f>INDEX(resultados!$A$2:$ZZ$1440, 318, MATCH($B$2, resultados!$A$1:$ZZ$1, 0))</f>
        <v/>
      </c>
      <c r="C324">
        <f>INDEX(resultados!$A$2:$ZZ$1440, 318, MATCH($B$3, resultados!$A$1:$ZZ$1, 0))</f>
        <v/>
      </c>
    </row>
    <row r="325">
      <c r="A325">
        <f>INDEX(resultados!$A$2:$ZZ$1440, 319, MATCH($B$1, resultados!$A$1:$ZZ$1, 0))</f>
        <v/>
      </c>
      <c r="B325">
        <f>INDEX(resultados!$A$2:$ZZ$1440, 319, MATCH($B$2, resultados!$A$1:$ZZ$1, 0))</f>
        <v/>
      </c>
      <c r="C325">
        <f>INDEX(resultados!$A$2:$ZZ$1440, 319, MATCH($B$3, resultados!$A$1:$ZZ$1, 0))</f>
        <v/>
      </c>
    </row>
    <row r="326">
      <c r="A326">
        <f>INDEX(resultados!$A$2:$ZZ$1440, 320, MATCH($B$1, resultados!$A$1:$ZZ$1, 0))</f>
        <v/>
      </c>
      <c r="B326">
        <f>INDEX(resultados!$A$2:$ZZ$1440, 320, MATCH($B$2, resultados!$A$1:$ZZ$1, 0))</f>
        <v/>
      </c>
      <c r="C326">
        <f>INDEX(resultados!$A$2:$ZZ$1440, 320, MATCH($B$3, resultados!$A$1:$ZZ$1, 0))</f>
        <v/>
      </c>
    </row>
    <row r="327">
      <c r="A327">
        <f>INDEX(resultados!$A$2:$ZZ$1440, 321, MATCH($B$1, resultados!$A$1:$ZZ$1, 0))</f>
        <v/>
      </c>
      <c r="B327">
        <f>INDEX(resultados!$A$2:$ZZ$1440, 321, MATCH($B$2, resultados!$A$1:$ZZ$1, 0))</f>
        <v/>
      </c>
      <c r="C327">
        <f>INDEX(resultados!$A$2:$ZZ$1440, 321, MATCH($B$3, resultados!$A$1:$ZZ$1, 0))</f>
        <v/>
      </c>
    </row>
    <row r="328">
      <c r="A328">
        <f>INDEX(resultados!$A$2:$ZZ$1440, 322, MATCH($B$1, resultados!$A$1:$ZZ$1, 0))</f>
        <v/>
      </c>
      <c r="B328">
        <f>INDEX(resultados!$A$2:$ZZ$1440, 322, MATCH($B$2, resultados!$A$1:$ZZ$1, 0))</f>
        <v/>
      </c>
      <c r="C328">
        <f>INDEX(resultados!$A$2:$ZZ$1440, 322, MATCH($B$3, resultados!$A$1:$ZZ$1, 0))</f>
        <v/>
      </c>
    </row>
    <row r="329">
      <c r="A329">
        <f>INDEX(resultados!$A$2:$ZZ$1440, 323, MATCH($B$1, resultados!$A$1:$ZZ$1, 0))</f>
        <v/>
      </c>
      <c r="B329">
        <f>INDEX(resultados!$A$2:$ZZ$1440, 323, MATCH($B$2, resultados!$A$1:$ZZ$1, 0))</f>
        <v/>
      </c>
      <c r="C329">
        <f>INDEX(resultados!$A$2:$ZZ$1440, 323, MATCH($B$3, resultados!$A$1:$ZZ$1, 0))</f>
        <v/>
      </c>
    </row>
    <row r="330">
      <c r="A330">
        <f>INDEX(resultados!$A$2:$ZZ$1440, 324, MATCH($B$1, resultados!$A$1:$ZZ$1, 0))</f>
        <v/>
      </c>
      <c r="B330">
        <f>INDEX(resultados!$A$2:$ZZ$1440, 324, MATCH($B$2, resultados!$A$1:$ZZ$1, 0))</f>
        <v/>
      </c>
      <c r="C330">
        <f>INDEX(resultados!$A$2:$ZZ$1440, 324, MATCH($B$3, resultados!$A$1:$ZZ$1, 0))</f>
        <v/>
      </c>
    </row>
    <row r="331">
      <c r="A331">
        <f>INDEX(resultados!$A$2:$ZZ$1440, 325, MATCH($B$1, resultados!$A$1:$ZZ$1, 0))</f>
        <v/>
      </c>
      <c r="B331">
        <f>INDEX(resultados!$A$2:$ZZ$1440, 325, MATCH($B$2, resultados!$A$1:$ZZ$1, 0))</f>
        <v/>
      </c>
      <c r="C331">
        <f>INDEX(resultados!$A$2:$ZZ$1440, 325, MATCH($B$3, resultados!$A$1:$ZZ$1, 0))</f>
        <v/>
      </c>
    </row>
    <row r="332">
      <c r="A332">
        <f>INDEX(resultados!$A$2:$ZZ$1440, 326, MATCH($B$1, resultados!$A$1:$ZZ$1, 0))</f>
        <v/>
      </c>
      <c r="B332">
        <f>INDEX(resultados!$A$2:$ZZ$1440, 326, MATCH($B$2, resultados!$A$1:$ZZ$1, 0))</f>
        <v/>
      </c>
      <c r="C332">
        <f>INDEX(resultados!$A$2:$ZZ$1440, 326, MATCH($B$3, resultados!$A$1:$ZZ$1, 0))</f>
        <v/>
      </c>
    </row>
    <row r="333">
      <c r="A333">
        <f>INDEX(resultados!$A$2:$ZZ$1440, 327, MATCH($B$1, resultados!$A$1:$ZZ$1, 0))</f>
        <v/>
      </c>
      <c r="B333">
        <f>INDEX(resultados!$A$2:$ZZ$1440, 327, MATCH($B$2, resultados!$A$1:$ZZ$1, 0))</f>
        <v/>
      </c>
      <c r="C333">
        <f>INDEX(resultados!$A$2:$ZZ$1440, 327, MATCH($B$3, resultados!$A$1:$ZZ$1, 0))</f>
        <v/>
      </c>
    </row>
    <row r="334">
      <c r="A334">
        <f>INDEX(resultados!$A$2:$ZZ$1440, 328, MATCH($B$1, resultados!$A$1:$ZZ$1, 0))</f>
        <v/>
      </c>
      <c r="B334">
        <f>INDEX(resultados!$A$2:$ZZ$1440, 328, MATCH($B$2, resultados!$A$1:$ZZ$1, 0))</f>
        <v/>
      </c>
      <c r="C334">
        <f>INDEX(resultados!$A$2:$ZZ$1440, 328, MATCH($B$3, resultados!$A$1:$ZZ$1, 0))</f>
        <v/>
      </c>
    </row>
    <row r="335">
      <c r="A335">
        <f>INDEX(resultados!$A$2:$ZZ$1440, 329, MATCH($B$1, resultados!$A$1:$ZZ$1, 0))</f>
        <v/>
      </c>
      <c r="B335">
        <f>INDEX(resultados!$A$2:$ZZ$1440, 329, MATCH($B$2, resultados!$A$1:$ZZ$1, 0))</f>
        <v/>
      </c>
      <c r="C335">
        <f>INDEX(resultados!$A$2:$ZZ$1440, 329, MATCH($B$3, resultados!$A$1:$ZZ$1, 0))</f>
        <v/>
      </c>
    </row>
    <row r="336">
      <c r="A336">
        <f>INDEX(resultados!$A$2:$ZZ$1440, 330, MATCH($B$1, resultados!$A$1:$ZZ$1, 0))</f>
        <v/>
      </c>
      <c r="B336">
        <f>INDEX(resultados!$A$2:$ZZ$1440, 330, MATCH($B$2, resultados!$A$1:$ZZ$1, 0))</f>
        <v/>
      </c>
      <c r="C336">
        <f>INDEX(resultados!$A$2:$ZZ$1440, 330, MATCH($B$3, resultados!$A$1:$ZZ$1, 0))</f>
        <v/>
      </c>
    </row>
    <row r="337">
      <c r="A337">
        <f>INDEX(resultados!$A$2:$ZZ$1440, 331, MATCH($B$1, resultados!$A$1:$ZZ$1, 0))</f>
        <v/>
      </c>
      <c r="B337">
        <f>INDEX(resultados!$A$2:$ZZ$1440, 331, MATCH($B$2, resultados!$A$1:$ZZ$1, 0))</f>
        <v/>
      </c>
      <c r="C337">
        <f>INDEX(resultados!$A$2:$ZZ$1440, 331, MATCH($B$3, resultados!$A$1:$ZZ$1, 0))</f>
        <v/>
      </c>
    </row>
    <row r="338">
      <c r="A338">
        <f>INDEX(resultados!$A$2:$ZZ$1440, 332, MATCH($B$1, resultados!$A$1:$ZZ$1, 0))</f>
        <v/>
      </c>
      <c r="B338">
        <f>INDEX(resultados!$A$2:$ZZ$1440, 332, MATCH($B$2, resultados!$A$1:$ZZ$1, 0))</f>
        <v/>
      </c>
      <c r="C338">
        <f>INDEX(resultados!$A$2:$ZZ$1440, 332, MATCH($B$3, resultados!$A$1:$ZZ$1, 0))</f>
        <v/>
      </c>
    </row>
    <row r="339">
      <c r="A339">
        <f>INDEX(resultados!$A$2:$ZZ$1440, 333, MATCH($B$1, resultados!$A$1:$ZZ$1, 0))</f>
        <v/>
      </c>
      <c r="B339">
        <f>INDEX(resultados!$A$2:$ZZ$1440, 333, MATCH($B$2, resultados!$A$1:$ZZ$1, 0))</f>
        <v/>
      </c>
      <c r="C339">
        <f>INDEX(resultados!$A$2:$ZZ$1440, 333, MATCH($B$3, resultados!$A$1:$ZZ$1, 0))</f>
        <v/>
      </c>
    </row>
    <row r="340">
      <c r="A340">
        <f>INDEX(resultados!$A$2:$ZZ$1440, 334, MATCH($B$1, resultados!$A$1:$ZZ$1, 0))</f>
        <v/>
      </c>
      <c r="B340">
        <f>INDEX(resultados!$A$2:$ZZ$1440, 334, MATCH($B$2, resultados!$A$1:$ZZ$1, 0))</f>
        <v/>
      </c>
      <c r="C340">
        <f>INDEX(resultados!$A$2:$ZZ$1440, 334, MATCH($B$3, resultados!$A$1:$ZZ$1, 0))</f>
        <v/>
      </c>
    </row>
    <row r="341">
      <c r="A341">
        <f>INDEX(resultados!$A$2:$ZZ$1440, 335, MATCH($B$1, resultados!$A$1:$ZZ$1, 0))</f>
        <v/>
      </c>
      <c r="B341">
        <f>INDEX(resultados!$A$2:$ZZ$1440, 335, MATCH($B$2, resultados!$A$1:$ZZ$1, 0))</f>
        <v/>
      </c>
      <c r="C341">
        <f>INDEX(resultados!$A$2:$ZZ$1440, 335, MATCH($B$3, resultados!$A$1:$ZZ$1, 0))</f>
        <v/>
      </c>
    </row>
    <row r="342">
      <c r="A342">
        <f>INDEX(resultados!$A$2:$ZZ$1440, 336, MATCH($B$1, resultados!$A$1:$ZZ$1, 0))</f>
        <v/>
      </c>
      <c r="B342">
        <f>INDEX(resultados!$A$2:$ZZ$1440, 336, MATCH($B$2, resultados!$A$1:$ZZ$1, 0))</f>
        <v/>
      </c>
      <c r="C342">
        <f>INDEX(resultados!$A$2:$ZZ$1440, 336, MATCH($B$3, resultados!$A$1:$ZZ$1, 0))</f>
        <v/>
      </c>
    </row>
    <row r="343">
      <c r="A343">
        <f>INDEX(resultados!$A$2:$ZZ$1440, 337, MATCH($B$1, resultados!$A$1:$ZZ$1, 0))</f>
        <v/>
      </c>
      <c r="B343">
        <f>INDEX(resultados!$A$2:$ZZ$1440, 337, MATCH($B$2, resultados!$A$1:$ZZ$1, 0))</f>
        <v/>
      </c>
      <c r="C343">
        <f>INDEX(resultados!$A$2:$ZZ$1440, 337, MATCH($B$3, resultados!$A$1:$ZZ$1, 0))</f>
        <v/>
      </c>
    </row>
    <row r="344">
      <c r="A344">
        <f>INDEX(resultados!$A$2:$ZZ$1440, 338, MATCH($B$1, resultados!$A$1:$ZZ$1, 0))</f>
        <v/>
      </c>
      <c r="B344">
        <f>INDEX(resultados!$A$2:$ZZ$1440, 338, MATCH($B$2, resultados!$A$1:$ZZ$1, 0))</f>
        <v/>
      </c>
      <c r="C344">
        <f>INDEX(resultados!$A$2:$ZZ$1440, 338, MATCH($B$3, resultados!$A$1:$ZZ$1, 0))</f>
        <v/>
      </c>
    </row>
    <row r="345">
      <c r="A345">
        <f>INDEX(resultados!$A$2:$ZZ$1440, 339, MATCH($B$1, resultados!$A$1:$ZZ$1, 0))</f>
        <v/>
      </c>
      <c r="B345">
        <f>INDEX(resultados!$A$2:$ZZ$1440, 339, MATCH($B$2, resultados!$A$1:$ZZ$1, 0))</f>
        <v/>
      </c>
      <c r="C345">
        <f>INDEX(resultados!$A$2:$ZZ$1440, 339, MATCH($B$3, resultados!$A$1:$ZZ$1, 0))</f>
        <v/>
      </c>
    </row>
    <row r="346">
      <c r="A346">
        <f>INDEX(resultados!$A$2:$ZZ$1440, 340, MATCH($B$1, resultados!$A$1:$ZZ$1, 0))</f>
        <v/>
      </c>
      <c r="B346">
        <f>INDEX(resultados!$A$2:$ZZ$1440, 340, MATCH($B$2, resultados!$A$1:$ZZ$1, 0))</f>
        <v/>
      </c>
      <c r="C346">
        <f>INDEX(resultados!$A$2:$ZZ$1440, 340, MATCH($B$3, resultados!$A$1:$ZZ$1, 0))</f>
        <v/>
      </c>
    </row>
    <row r="347">
      <c r="A347">
        <f>INDEX(resultados!$A$2:$ZZ$1440, 341, MATCH($B$1, resultados!$A$1:$ZZ$1, 0))</f>
        <v/>
      </c>
      <c r="B347">
        <f>INDEX(resultados!$A$2:$ZZ$1440, 341, MATCH($B$2, resultados!$A$1:$ZZ$1, 0))</f>
        <v/>
      </c>
      <c r="C347">
        <f>INDEX(resultados!$A$2:$ZZ$1440, 341, MATCH($B$3, resultados!$A$1:$ZZ$1, 0))</f>
        <v/>
      </c>
    </row>
    <row r="348">
      <c r="A348">
        <f>INDEX(resultados!$A$2:$ZZ$1440, 342, MATCH($B$1, resultados!$A$1:$ZZ$1, 0))</f>
        <v/>
      </c>
      <c r="B348">
        <f>INDEX(resultados!$A$2:$ZZ$1440, 342, MATCH($B$2, resultados!$A$1:$ZZ$1, 0))</f>
        <v/>
      </c>
      <c r="C348">
        <f>INDEX(resultados!$A$2:$ZZ$1440, 342, MATCH($B$3, resultados!$A$1:$ZZ$1, 0))</f>
        <v/>
      </c>
    </row>
    <row r="349">
      <c r="A349">
        <f>INDEX(resultados!$A$2:$ZZ$1440, 343, MATCH($B$1, resultados!$A$1:$ZZ$1, 0))</f>
        <v/>
      </c>
      <c r="B349">
        <f>INDEX(resultados!$A$2:$ZZ$1440, 343, MATCH($B$2, resultados!$A$1:$ZZ$1, 0))</f>
        <v/>
      </c>
      <c r="C349">
        <f>INDEX(resultados!$A$2:$ZZ$1440, 343, MATCH($B$3, resultados!$A$1:$ZZ$1, 0))</f>
        <v/>
      </c>
    </row>
    <row r="350">
      <c r="A350">
        <f>INDEX(resultados!$A$2:$ZZ$1440, 344, MATCH($B$1, resultados!$A$1:$ZZ$1, 0))</f>
        <v/>
      </c>
      <c r="B350">
        <f>INDEX(resultados!$A$2:$ZZ$1440, 344, MATCH($B$2, resultados!$A$1:$ZZ$1, 0))</f>
        <v/>
      </c>
      <c r="C350">
        <f>INDEX(resultados!$A$2:$ZZ$1440, 344, MATCH($B$3, resultados!$A$1:$ZZ$1, 0))</f>
        <v/>
      </c>
    </row>
    <row r="351">
      <c r="A351">
        <f>INDEX(resultados!$A$2:$ZZ$1440, 345, MATCH($B$1, resultados!$A$1:$ZZ$1, 0))</f>
        <v/>
      </c>
      <c r="B351">
        <f>INDEX(resultados!$A$2:$ZZ$1440, 345, MATCH($B$2, resultados!$A$1:$ZZ$1, 0))</f>
        <v/>
      </c>
      <c r="C351">
        <f>INDEX(resultados!$A$2:$ZZ$1440, 345, MATCH($B$3, resultados!$A$1:$ZZ$1, 0))</f>
        <v/>
      </c>
    </row>
    <row r="352">
      <c r="A352">
        <f>INDEX(resultados!$A$2:$ZZ$1440, 346, MATCH($B$1, resultados!$A$1:$ZZ$1, 0))</f>
        <v/>
      </c>
      <c r="B352">
        <f>INDEX(resultados!$A$2:$ZZ$1440, 346, MATCH($B$2, resultados!$A$1:$ZZ$1, 0))</f>
        <v/>
      </c>
      <c r="C352">
        <f>INDEX(resultados!$A$2:$ZZ$1440, 346, MATCH($B$3, resultados!$A$1:$ZZ$1, 0))</f>
        <v/>
      </c>
    </row>
    <row r="353">
      <c r="A353">
        <f>INDEX(resultados!$A$2:$ZZ$1440, 347, MATCH($B$1, resultados!$A$1:$ZZ$1, 0))</f>
        <v/>
      </c>
      <c r="B353">
        <f>INDEX(resultados!$A$2:$ZZ$1440, 347, MATCH($B$2, resultados!$A$1:$ZZ$1, 0))</f>
        <v/>
      </c>
      <c r="C353">
        <f>INDEX(resultados!$A$2:$ZZ$1440, 347, MATCH($B$3, resultados!$A$1:$ZZ$1, 0))</f>
        <v/>
      </c>
    </row>
    <row r="354">
      <c r="A354">
        <f>INDEX(resultados!$A$2:$ZZ$1440, 348, MATCH($B$1, resultados!$A$1:$ZZ$1, 0))</f>
        <v/>
      </c>
      <c r="B354">
        <f>INDEX(resultados!$A$2:$ZZ$1440, 348, MATCH($B$2, resultados!$A$1:$ZZ$1, 0))</f>
        <v/>
      </c>
      <c r="C354">
        <f>INDEX(resultados!$A$2:$ZZ$1440, 348, MATCH($B$3, resultados!$A$1:$ZZ$1, 0))</f>
        <v/>
      </c>
    </row>
    <row r="355">
      <c r="A355">
        <f>INDEX(resultados!$A$2:$ZZ$1440, 349, MATCH($B$1, resultados!$A$1:$ZZ$1, 0))</f>
        <v/>
      </c>
      <c r="B355">
        <f>INDEX(resultados!$A$2:$ZZ$1440, 349, MATCH($B$2, resultados!$A$1:$ZZ$1, 0))</f>
        <v/>
      </c>
      <c r="C355">
        <f>INDEX(resultados!$A$2:$ZZ$1440, 349, MATCH($B$3, resultados!$A$1:$ZZ$1, 0))</f>
        <v/>
      </c>
    </row>
    <row r="356">
      <c r="A356">
        <f>INDEX(resultados!$A$2:$ZZ$1440, 350, MATCH($B$1, resultados!$A$1:$ZZ$1, 0))</f>
        <v/>
      </c>
      <c r="B356">
        <f>INDEX(resultados!$A$2:$ZZ$1440, 350, MATCH($B$2, resultados!$A$1:$ZZ$1, 0))</f>
        <v/>
      </c>
      <c r="C356">
        <f>INDEX(resultados!$A$2:$ZZ$1440, 350, MATCH($B$3, resultados!$A$1:$ZZ$1, 0))</f>
        <v/>
      </c>
    </row>
    <row r="357">
      <c r="A357">
        <f>INDEX(resultados!$A$2:$ZZ$1440, 351, MATCH($B$1, resultados!$A$1:$ZZ$1, 0))</f>
        <v/>
      </c>
      <c r="B357">
        <f>INDEX(resultados!$A$2:$ZZ$1440, 351, MATCH($B$2, resultados!$A$1:$ZZ$1, 0))</f>
        <v/>
      </c>
      <c r="C357">
        <f>INDEX(resultados!$A$2:$ZZ$1440, 351, MATCH($B$3, resultados!$A$1:$ZZ$1, 0))</f>
        <v/>
      </c>
    </row>
    <row r="358">
      <c r="A358">
        <f>INDEX(resultados!$A$2:$ZZ$1440, 352, MATCH($B$1, resultados!$A$1:$ZZ$1, 0))</f>
        <v/>
      </c>
      <c r="B358">
        <f>INDEX(resultados!$A$2:$ZZ$1440, 352, MATCH($B$2, resultados!$A$1:$ZZ$1, 0))</f>
        <v/>
      </c>
      <c r="C358">
        <f>INDEX(resultados!$A$2:$ZZ$1440, 352, MATCH($B$3, resultados!$A$1:$ZZ$1, 0))</f>
        <v/>
      </c>
    </row>
    <row r="359">
      <c r="A359">
        <f>INDEX(resultados!$A$2:$ZZ$1440, 353, MATCH($B$1, resultados!$A$1:$ZZ$1, 0))</f>
        <v/>
      </c>
      <c r="B359">
        <f>INDEX(resultados!$A$2:$ZZ$1440, 353, MATCH($B$2, resultados!$A$1:$ZZ$1, 0))</f>
        <v/>
      </c>
      <c r="C359">
        <f>INDEX(resultados!$A$2:$ZZ$1440, 353, MATCH($B$3, resultados!$A$1:$ZZ$1, 0))</f>
        <v/>
      </c>
    </row>
    <row r="360">
      <c r="A360">
        <f>INDEX(resultados!$A$2:$ZZ$1440, 354, MATCH($B$1, resultados!$A$1:$ZZ$1, 0))</f>
        <v/>
      </c>
      <c r="B360">
        <f>INDEX(resultados!$A$2:$ZZ$1440, 354, MATCH($B$2, resultados!$A$1:$ZZ$1, 0))</f>
        <v/>
      </c>
      <c r="C360">
        <f>INDEX(resultados!$A$2:$ZZ$1440, 354, MATCH($B$3, resultados!$A$1:$ZZ$1, 0))</f>
        <v/>
      </c>
    </row>
    <row r="361">
      <c r="A361">
        <f>INDEX(resultados!$A$2:$ZZ$1440, 355, MATCH($B$1, resultados!$A$1:$ZZ$1, 0))</f>
        <v/>
      </c>
      <c r="B361">
        <f>INDEX(resultados!$A$2:$ZZ$1440, 355, MATCH($B$2, resultados!$A$1:$ZZ$1, 0))</f>
        <v/>
      </c>
      <c r="C361">
        <f>INDEX(resultados!$A$2:$ZZ$1440, 355, MATCH($B$3, resultados!$A$1:$ZZ$1, 0))</f>
        <v/>
      </c>
    </row>
    <row r="362">
      <c r="A362">
        <f>INDEX(resultados!$A$2:$ZZ$1440, 356, MATCH($B$1, resultados!$A$1:$ZZ$1, 0))</f>
        <v/>
      </c>
      <c r="B362">
        <f>INDEX(resultados!$A$2:$ZZ$1440, 356, MATCH($B$2, resultados!$A$1:$ZZ$1, 0))</f>
        <v/>
      </c>
      <c r="C362">
        <f>INDEX(resultados!$A$2:$ZZ$1440, 356, MATCH($B$3, resultados!$A$1:$ZZ$1, 0))</f>
        <v/>
      </c>
    </row>
    <row r="363">
      <c r="A363">
        <f>INDEX(resultados!$A$2:$ZZ$1440, 357, MATCH($B$1, resultados!$A$1:$ZZ$1, 0))</f>
        <v/>
      </c>
      <c r="B363">
        <f>INDEX(resultados!$A$2:$ZZ$1440, 357, MATCH($B$2, resultados!$A$1:$ZZ$1, 0))</f>
        <v/>
      </c>
      <c r="C363">
        <f>INDEX(resultados!$A$2:$ZZ$1440, 357, MATCH($B$3, resultados!$A$1:$ZZ$1, 0))</f>
        <v/>
      </c>
    </row>
    <row r="364">
      <c r="A364">
        <f>INDEX(resultados!$A$2:$ZZ$1440, 358, MATCH($B$1, resultados!$A$1:$ZZ$1, 0))</f>
        <v/>
      </c>
      <c r="B364">
        <f>INDEX(resultados!$A$2:$ZZ$1440, 358, MATCH($B$2, resultados!$A$1:$ZZ$1, 0))</f>
        <v/>
      </c>
      <c r="C364">
        <f>INDEX(resultados!$A$2:$ZZ$1440, 358, MATCH($B$3, resultados!$A$1:$ZZ$1, 0))</f>
        <v/>
      </c>
    </row>
    <row r="365">
      <c r="A365">
        <f>INDEX(resultados!$A$2:$ZZ$1440, 359, MATCH($B$1, resultados!$A$1:$ZZ$1, 0))</f>
        <v/>
      </c>
      <c r="B365">
        <f>INDEX(resultados!$A$2:$ZZ$1440, 359, MATCH($B$2, resultados!$A$1:$ZZ$1, 0))</f>
        <v/>
      </c>
      <c r="C365">
        <f>INDEX(resultados!$A$2:$ZZ$1440, 359, MATCH($B$3, resultados!$A$1:$ZZ$1, 0))</f>
        <v/>
      </c>
    </row>
    <row r="366">
      <c r="A366">
        <f>INDEX(resultados!$A$2:$ZZ$1440, 360, MATCH($B$1, resultados!$A$1:$ZZ$1, 0))</f>
        <v/>
      </c>
      <c r="B366">
        <f>INDEX(resultados!$A$2:$ZZ$1440, 360, MATCH($B$2, resultados!$A$1:$ZZ$1, 0))</f>
        <v/>
      </c>
      <c r="C366">
        <f>INDEX(resultados!$A$2:$ZZ$1440, 360, MATCH($B$3, resultados!$A$1:$ZZ$1, 0))</f>
        <v/>
      </c>
    </row>
    <row r="367">
      <c r="A367">
        <f>INDEX(resultados!$A$2:$ZZ$1440, 361, MATCH($B$1, resultados!$A$1:$ZZ$1, 0))</f>
        <v/>
      </c>
      <c r="B367">
        <f>INDEX(resultados!$A$2:$ZZ$1440, 361, MATCH($B$2, resultados!$A$1:$ZZ$1, 0))</f>
        <v/>
      </c>
      <c r="C367">
        <f>INDEX(resultados!$A$2:$ZZ$1440, 361, MATCH($B$3, resultados!$A$1:$ZZ$1, 0))</f>
        <v/>
      </c>
    </row>
    <row r="368">
      <c r="A368">
        <f>INDEX(resultados!$A$2:$ZZ$1440, 362, MATCH($B$1, resultados!$A$1:$ZZ$1, 0))</f>
        <v/>
      </c>
      <c r="B368">
        <f>INDEX(resultados!$A$2:$ZZ$1440, 362, MATCH($B$2, resultados!$A$1:$ZZ$1, 0))</f>
        <v/>
      </c>
      <c r="C368">
        <f>INDEX(resultados!$A$2:$ZZ$1440, 362, MATCH($B$3, resultados!$A$1:$ZZ$1, 0))</f>
        <v/>
      </c>
    </row>
    <row r="369">
      <c r="A369">
        <f>INDEX(resultados!$A$2:$ZZ$1440, 363, MATCH($B$1, resultados!$A$1:$ZZ$1, 0))</f>
        <v/>
      </c>
      <c r="B369">
        <f>INDEX(resultados!$A$2:$ZZ$1440, 363, MATCH($B$2, resultados!$A$1:$ZZ$1, 0))</f>
        <v/>
      </c>
      <c r="C369">
        <f>INDEX(resultados!$A$2:$ZZ$1440, 363, MATCH($B$3, resultados!$A$1:$ZZ$1, 0))</f>
        <v/>
      </c>
    </row>
    <row r="370">
      <c r="A370">
        <f>INDEX(resultados!$A$2:$ZZ$1440, 364, MATCH($B$1, resultados!$A$1:$ZZ$1, 0))</f>
        <v/>
      </c>
      <c r="B370">
        <f>INDEX(resultados!$A$2:$ZZ$1440, 364, MATCH($B$2, resultados!$A$1:$ZZ$1, 0))</f>
        <v/>
      </c>
      <c r="C370">
        <f>INDEX(resultados!$A$2:$ZZ$1440, 364, MATCH($B$3, resultados!$A$1:$ZZ$1, 0))</f>
        <v/>
      </c>
    </row>
    <row r="371">
      <c r="A371">
        <f>INDEX(resultados!$A$2:$ZZ$1440, 365, MATCH($B$1, resultados!$A$1:$ZZ$1, 0))</f>
        <v/>
      </c>
      <c r="B371">
        <f>INDEX(resultados!$A$2:$ZZ$1440, 365, MATCH($B$2, resultados!$A$1:$ZZ$1, 0))</f>
        <v/>
      </c>
      <c r="C371">
        <f>INDEX(resultados!$A$2:$ZZ$1440, 365, MATCH($B$3, resultados!$A$1:$ZZ$1, 0))</f>
        <v/>
      </c>
    </row>
    <row r="372">
      <c r="A372">
        <f>INDEX(resultados!$A$2:$ZZ$1440, 366, MATCH($B$1, resultados!$A$1:$ZZ$1, 0))</f>
        <v/>
      </c>
      <c r="B372">
        <f>INDEX(resultados!$A$2:$ZZ$1440, 366, MATCH($B$2, resultados!$A$1:$ZZ$1, 0))</f>
        <v/>
      </c>
      <c r="C372">
        <f>INDEX(resultados!$A$2:$ZZ$1440, 366, MATCH($B$3, resultados!$A$1:$ZZ$1, 0))</f>
        <v/>
      </c>
    </row>
    <row r="373">
      <c r="A373">
        <f>INDEX(resultados!$A$2:$ZZ$1440, 367, MATCH($B$1, resultados!$A$1:$ZZ$1, 0))</f>
        <v/>
      </c>
      <c r="B373">
        <f>INDEX(resultados!$A$2:$ZZ$1440, 367, MATCH($B$2, resultados!$A$1:$ZZ$1, 0))</f>
        <v/>
      </c>
      <c r="C373">
        <f>INDEX(resultados!$A$2:$ZZ$1440, 367, MATCH($B$3, resultados!$A$1:$ZZ$1, 0))</f>
        <v/>
      </c>
    </row>
    <row r="374">
      <c r="A374">
        <f>INDEX(resultados!$A$2:$ZZ$1440, 368, MATCH($B$1, resultados!$A$1:$ZZ$1, 0))</f>
        <v/>
      </c>
      <c r="B374">
        <f>INDEX(resultados!$A$2:$ZZ$1440, 368, MATCH($B$2, resultados!$A$1:$ZZ$1, 0))</f>
        <v/>
      </c>
      <c r="C374">
        <f>INDEX(resultados!$A$2:$ZZ$1440, 368, MATCH($B$3, resultados!$A$1:$ZZ$1, 0))</f>
        <v/>
      </c>
    </row>
    <row r="375">
      <c r="A375">
        <f>INDEX(resultados!$A$2:$ZZ$1440, 369, MATCH($B$1, resultados!$A$1:$ZZ$1, 0))</f>
        <v/>
      </c>
      <c r="B375">
        <f>INDEX(resultados!$A$2:$ZZ$1440, 369, MATCH($B$2, resultados!$A$1:$ZZ$1, 0))</f>
        <v/>
      </c>
      <c r="C375">
        <f>INDEX(resultados!$A$2:$ZZ$1440, 369, MATCH($B$3, resultados!$A$1:$ZZ$1, 0))</f>
        <v/>
      </c>
    </row>
    <row r="376">
      <c r="A376">
        <f>INDEX(resultados!$A$2:$ZZ$1440, 370, MATCH($B$1, resultados!$A$1:$ZZ$1, 0))</f>
        <v/>
      </c>
      <c r="B376">
        <f>INDEX(resultados!$A$2:$ZZ$1440, 370, MATCH($B$2, resultados!$A$1:$ZZ$1, 0))</f>
        <v/>
      </c>
      <c r="C376">
        <f>INDEX(resultados!$A$2:$ZZ$1440, 370, MATCH($B$3, resultados!$A$1:$ZZ$1, 0))</f>
        <v/>
      </c>
    </row>
    <row r="377">
      <c r="A377">
        <f>INDEX(resultados!$A$2:$ZZ$1440, 371, MATCH($B$1, resultados!$A$1:$ZZ$1, 0))</f>
        <v/>
      </c>
      <c r="B377">
        <f>INDEX(resultados!$A$2:$ZZ$1440, 371, MATCH($B$2, resultados!$A$1:$ZZ$1, 0))</f>
        <v/>
      </c>
      <c r="C377">
        <f>INDEX(resultados!$A$2:$ZZ$1440, 371, MATCH($B$3, resultados!$A$1:$ZZ$1, 0))</f>
        <v/>
      </c>
    </row>
    <row r="378">
      <c r="A378">
        <f>INDEX(resultados!$A$2:$ZZ$1440, 372, MATCH($B$1, resultados!$A$1:$ZZ$1, 0))</f>
        <v/>
      </c>
      <c r="B378">
        <f>INDEX(resultados!$A$2:$ZZ$1440, 372, MATCH($B$2, resultados!$A$1:$ZZ$1, 0))</f>
        <v/>
      </c>
      <c r="C378">
        <f>INDEX(resultados!$A$2:$ZZ$1440, 372, MATCH($B$3, resultados!$A$1:$ZZ$1, 0))</f>
        <v/>
      </c>
    </row>
    <row r="379">
      <c r="A379">
        <f>INDEX(resultados!$A$2:$ZZ$1440, 373, MATCH($B$1, resultados!$A$1:$ZZ$1, 0))</f>
        <v/>
      </c>
      <c r="B379">
        <f>INDEX(resultados!$A$2:$ZZ$1440, 373, MATCH($B$2, resultados!$A$1:$ZZ$1, 0))</f>
        <v/>
      </c>
      <c r="C379">
        <f>INDEX(resultados!$A$2:$ZZ$1440, 373, MATCH($B$3, resultados!$A$1:$ZZ$1, 0))</f>
        <v/>
      </c>
    </row>
    <row r="380">
      <c r="A380">
        <f>INDEX(resultados!$A$2:$ZZ$1440, 374, MATCH($B$1, resultados!$A$1:$ZZ$1, 0))</f>
        <v/>
      </c>
      <c r="B380">
        <f>INDEX(resultados!$A$2:$ZZ$1440, 374, MATCH($B$2, resultados!$A$1:$ZZ$1, 0))</f>
        <v/>
      </c>
      <c r="C380">
        <f>INDEX(resultados!$A$2:$ZZ$1440, 374, MATCH($B$3, resultados!$A$1:$ZZ$1, 0))</f>
        <v/>
      </c>
    </row>
    <row r="381">
      <c r="A381">
        <f>INDEX(resultados!$A$2:$ZZ$1440, 375, MATCH($B$1, resultados!$A$1:$ZZ$1, 0))</f>
        <v/>
      </c>
      <c r="B381">
        <f>INDEX(resultados!$A$2:$ZZ$1440, 375, MATCH($B$2, resultados!$A$1:$ZZ$1, 0))</f>
        <v/>
      </c>
      <c r="C381">
        <f>INDEX(resultados!$A$2:$ZZ$1440, 375, MATCH($B$3, resultados!$A$1:$ZZ$1, 0))</f>
        <v/>
      </c>
    </row>
    <row r="382">
      <c r="A382">
        <f>INDEX(resultados!$A$2:$ZZ$1440, 376, MATCH($B$1, resultados!$A$1:$ZZ$1, 0))</f>
        <v/>
      </c>
      <c r="B382">
        <f>INDEX(resultados!$A$2:$ZZ$1440, 376, MATCH($B$2, resultados!$A$1:$ZZ$1, 0))</f>
        <v/>
      </c>
      <c r="C382">
        <f>INDEX(resultados!$A$2:$ZZ$1440, 376, MATCH($B$3, resultados!$A$1:$ZZ$1, 0))</f>
        <v/>
      </c>
    </row>
    <row r="383">
      <c r="A383">
        <f>INDEX(resultados!$A$2:$ZZ$1440, 377, MATCH($B$1, resultados!$A$1:$ZZ$1, 0))</f>
        <v/>
      </c>
      <c r="B383">
        <f>INDEX(resultados!$A$2:$ZZ$1440, 377, MATCH($B$2, resultados!$A$1:$ZZ$1, 0))</f>
        <v/>
      </c>
      <c r="C383">
        <f>INDEX(resultados!$A$2:$ZZ$1440, 377, MATCH($B$3, resultados!$A$1:$ZZ$1, 0))</f>
        <v/>
      </c>
    </row>
    <row r="384">
      <c r="A384">
        <f>INDEX(resultados!$A$2:$ZZ$1440, 378, MATCH($B$1, resultados!$A$1:$ZZ$1, 0))</f>
        <v/>
      </c>
      <c r="B384">
        <f>INDEX(resultados!$A$2:$ZZ$1440, 378, MATCH($B$2, resultados!$A$1:$ZZ$1, 0))</f>
        <v/>
      </c>
      <c r="C384">
        <f>INDEX(resultados!$A$2:$ZZ$1440, 378, MATCH($B$3, resultados!$A$1:$ZZ$1, 0))</f>
        <v/>
      </c>
    </row>
    <row r="385">
      <c r="A385">
        <f>INDEX(resultados!$A$2:$ZZ$1440, 379, MATCH($B$1, resultados!$A$1:$ZZ$1, 0))</f>
        <v/>
      </c>
      <c r="B385">
        <f>INDEX(resultados!$A$2:$ZZ$1440, 379, MATCH($B$2, resultados!$A$1:$ZZ$1, 0))</f>
        <v/>
      </c>
      <c r="C385">
        <f>INDEX(resultados!$A$2:$ZZ$1440, 379, MATCH($B$3, resultados!$A$1:$ZZ$1, 0))</f>
        <v/>
      </c>
    </row>
    <row r="386">
      <c r="A386">
        <f>INDEX(resultados!$A$2:$ZZ$1440, 380, MATCH($B$1, resultados!$A$1:$ZZ$1, 0))</f>
        <v/>
      </c>
      <c r="B386">
        <f>INDEX(resultados!$A$2:$ZZ$1440, 380, MATCH($B$2, resultados!$A$1:$ZZ$1, 0))</f>
        <v/>
      </c>
      <c r="C386">
        <f>INDEX(resultados!$A$2:$ZZ$1440, 380, MATCH($B$3, resultados!$A$1:$ZZ$1, 0))</f>
        <v/>
      </c>
    </row>
    <row r="387">
      <c r="A387">
        <f>INDEX(resultados!$A$2:$ZZ$1440, 381, MATCH($B$1, resultados!$A$1:$ZZ$1, 0))</f>
        <v/>
      </c>
      <c r="B387">
        <f>INDEX(resultados!$A$2:$ZZ$1440, 381, MATCH($B$2, resultados!$A$1:$ZZ$1, 0))</f>
        <v/>
      </c>
      <c r="C387">
        <f>INDEX(resultados!$A$2:$ZZ$1440, 381, MATCH($B$3, resultados!$A$1:$ZZ$1, 0))</f>
        <v/>
      </c>
    </row>
    <row r="388">
      <c r="A388">
        <f>INDEX(resultados!$A$2:$ZZ$1440, 382, MATCH($B$1, resultados!$A$1:$ZZ$1, 0))</f>
        <v/>
      </c>
      <c r="B388">
        <f>INDEX(resultados!$A$2:$ZZ$1440, 382, MATCH($B$2, resultados!$A$1:$ZZ$1, 0))</f>
        <v/>
      </c>
      <c r="C388">
        <f>INDEX(resultados!$A$2:$ZZ$1440, 382, MATCH($B$3, resultados!$A$1:$ZZ$1, 0))</f>
        <v/>
      </c>
    </row>
    <row r="389">
      <c r="A389">
        <f>INDEX(resultados!$A$2:$ZZ$1440, 383, MATCH($B$1, resultados!$A$1:$ZZ$1, 0))</f>
        <v/>
      </c>
      <c r="B389">
        <f>INDEX(resultados!$A$2:$ZZ$1440, 383, MATCH($B$2, resultados!$A$1:$ZZ$1, 0))</f>
        <v/>
      </c>
      <c r="C389">
        <f>INDEX(resultados!$A$2:$ZZ$1440, 383, MATCH($B$3, resultados!$A$1:$ZZ$1, 0))</f>
        <v/>
      </c>
    </row>
    <row r="390">
      <c r="A390">
        <f>INDEX(resultados!$A$2:$ZZ$1440, 384, MATCH($B$1, resultados!$A$1:$ZZ$1, 0))</f>
        <v/>
      </c>
      <c r="B390">
        <f>INDEX(resultados!$A$2:$ZZ$1440, 384, MATCH($B$2, resultados!$A$1:$ZZ$1, 0))</f>
        <v/>
      </c>
      <c r="C390">
        <f>INDEX(resultados!$A$2:$ZZ$1440, 384, MATCH($B$3, resultados!$A$1:$ZZ$1, 0))</f>
        <v/>
      </c>
    </row>
    <row r="391">
      <c r="A391">
        <f>INDEX(resultados!$A$2:$ZZ$1440, 385, MATCH($B$1, resultados!$A$1:$ZZ$1, 0))</f>
        <v/>
      </c>
      <c r="B391">
        <f>INDEX(resultados!$A$2:$ZZ$1440, 385, MATCH($B$2, resultados!$A$1:$ZZ$1, 0))</f>
        <v/>
      </c>
      <c r="C391">
        <f>INDEX(resultados!$A$2:$ZZ$1440, 385, MATCH($B$3, resultados!$A$1:$ZZ$1, 0))</f>
        <v/>
      </c>
    </row>
    <row r="392">
      <c r="A392">
        <f>INDEX(resultados!$A$2:$ZZ$1440, 386, MATCH($B$1, resultados!$A$1:$ZZ$1, 0))</f>
        <v/>
      </c>
      <c r="B392">
        <f>INDEX(resultados!$A$2:$ZZ$1440, 386, MATCH($B$2, resultados!$A$1:$ZZ$1, 0))</f>
        <v/>
      </c>
      <c r="C392">
        <f>INDEX(resultados!$A$2:$ZZ$1440, 386, MATCH($B$3, resultados!$A$1:$ZZ$1, 0))</f>
        <v/>
      </c>
    </row>
    <row r="393">
      <c r="A393">
        <f>INDEX(resultados!$A$2:$ZZ$1440, 387, MATCH($B$1, resultados!$A$1:$ZZ$1, 0))</f>
        <v/>
      </c>
      <c r="B393">
        <f>INDEX(resultados!$A$2:$ZZ$1440, 387, MATCH($B$2, resultados!$A$1:$ZZ$1, 0))</f>
        <v/>
      </c>
      <c r="C393">
        <f>INDEX(resultados!$A$2:$ZZ$1440, 387, MATCH($B$3, resultados!$A$1:$ZZ$1, 0))</f>
        <v/>
      </c>
    </row>
    <row r="394">
      <c r="A394">
        <f>INDEX(resultados!$A$2:$ZZ$1440, 388, MATCH($B$1, resultados!$A$1:$ZZ$1, 0))</f>
        <v/>
      </c>
      <c r="B394">
        <f>INDEX(resultados!$A$2:$ZZ$1440, 388, MATCH($B$2, resultados!$A$1:$ZZ$1, 0))</f>
        <v/>
      </c>
      <c r="C394">
        <f>INDEX(resultados!$A$2:$ZZ$1440, 388, MATCH($B$3, resultados!$A$1:$ZZ$1, 0))</f>
        <v/>
      </c>
    </row>
    <row r="395">
      <c r="A395">
        <f>INDEX(resultados!$A$2:$ZZ$1440, 389, MATCH($B$1, resultados!$A$1:$ZZ$1, 0))</f>
        <v/>
      </c>
      <c r="B395">
        <f>INDEX(resultados!$A$2:$ZZ$1440, 389, MATCH($B$2, resultados!$A$1:$ZZ$1, 0))</f>
        <v/>
      </c>
      <c r="C395">
        <f>INDEX(resultados!$A$2:$ZZ$1440, 389, MATCH($B$3, resultados!$A$1:$ZZ$1, 0))</f>
        <v/>
      </c>
    </row>
    <row r="396">
      <c r="A396">
        <f>INDEX(resultados!$A$2:$ZZ$1440, 390, MATCH($B$1, resultados!$A$1:$ZZ$1, 0))</f>
        <v/>
      </c>
      <c r="B396">
        <f>INDEX(resultados!$A$2:$ZZ$1440, 390, MATCH($B$2, resultados!$A$1:$ZZ$1, 0))</f>
        <v/>
      </c>
      <c r="C396">
        <f>INDEX(resultados!$A$2:$ZZ$1440, 390, MATCH($B$3, resultados!$A$1:$ZZ$1, 0))</f>
        <v/>
      </c>
    </row>
    <row r="397">
      <c r="A397">
        <f>INDEX(resultados!$A$2:$ZZ$1440, 391, MATCH($B$1, resultados!$A$1:$ZZ$1, 0))</f>
        <v/>
      </c>
      <c r="B397">
        <f>INDEX(resultados!$A$2:$ZZ$1440, 391, MATCH($B$2, resultados!$A$1:$ZZ$1, 0))</f>
        <v/>
      </c>
      <c r="C397">
        <f>INDEX(resultados!$A$2:$ZZ$1440, 391, MATCH($B$3, resultados!$A$1:$ZZ$1, 0))</f>
        <v/>
      </c>
    </row>
    <row r="398">
      <c r="A398">
        <f>INDEX(resultados!$A$2:$ZZ$1440, 392, MATCH($B$1, resultados!$A$1:$ZZ$1, 0))</f>
        <v/>
      </c>
      <c r="B398">
        <f>INDEX(resultados!$A$2:$ZZ$1440, 392, MATCH($B$2, resultados!$A$1:$ZZ$1, 0))</f>
        <v/>
      </c>
      <c r="C398">
        <f>INDEX(resultados!$A$2:$ZZ$1440, 392, MATCH($B$3, resultados!$A$1:$ZZ$1, 0))</f>
        <v/>
      </c>
    </row>
    <row r="399">
      <c r="A399">
        <f>INDEX(resultados!$A$2:$ZZ$1440, 393, MATCH($B$1, resultados!$A$1:$ZZ$1, 0))</f>
        <v/>
      </c>
      <c r="B399">
        <f>INDEX(resultados!$A$2:$ZZ$1440, 393, MATCH($B$2, resultados!$A$1:$ZZ$1, 0))</f>
        <v/>
      </c>
      <c r="C399">
        <f>INDEX(resultados!$A$2:$ZZ$1440, 393, MATCH($B$3, resultados!$A$1:$ZZ$1, 0))</f>
        <v/>
      </c>
    </row>
    <row r="400">
      <c r="A400">
        <f>INDEX(resultados!$A$2:$ZZ$1440, 394, MATCH($B$1, resultados!$A$1:$ZZ$1, 0))</f>
        <v/>
      </c>
      <c r="B400">
        <f>INDEX(resultados!$A$2:$ZZ$1440, 394, MATCH($B$2, resultados!$A$1:$ZZ$1, 0))</f>
        <v/>
      </c>
      <c r="C400">
        <f>INDEX(resultados!$A$2:$ZZ$1440, 394, MATCH($B$3, resultados!$A$1:$ZZ$1, 0))</f>
        <v/>
      </c>
    </row>
    <row r="401">
      <c r="A401">
        <f>INDEX(resultados!$A$2:$ZZ$1440, 395, MATCH($B$1, resultados!$A$1:$ZZ$1, 0))</f>
        <v/>
      </c>
      <c r="B401">
        <f>INDEX(resultados!$A$2:$ZZ$1440, 395, MATCH($B$2, resultados!$A$1:$ZZ$1, 0))</f>
        <v/>
      </c>
      <c r="C401">
        <f>INDEX(resultados!$A$2:$ZZ$1440, 395, MATCH($B$3, resultados!$A$1:$ZZ$1, 0))</f>
        <v/>
      </c>
    </row>
    <row r="402">
      <c r="A402">
        <f>INDEX(resultados!$A$2:$ZZ$1440, 396, MATCH($B$1, resultados!$A$1:$ZZ$1, 0))</f>
        <v/>
      </c>
      <c r="B402">
        <f>INDEX(resultados!$A$2:$ZZ$1440, 396, MATCH($B$2, resultados!$A$1:$ZZ$1, 0))</f>
        <v/>
      </c>
      <c r="C402">
        <f>INDEX(resultados!$A$2:$ZZ$1440, 396, MATCH($B$3, resultados!$A$1:$ZZ$1, 0))</f>
        <v/>
      </c>
    </row>
    <row r="403">
      <c r="A403">
        <f>INDEX(resultados!$A$2:$ZZ$1440, 397, MATCH($B$1, resultados!$A$1:$ZZ$1, 0))</f>
        <v/>
      </c>
      <c r="B403">
        <f>INDEX(resultados!$A$2:$ZZ$1440, 397, MATCH($B$2, resultados!$A$1:$ZZ$1, 0))</f>
        <v/>
      </c>
      <c r="C403">
        <f>INDEX(resultados!$A$2:$ZZ$1440, 397, MATCH($B$3, resultados!$A$1:$ZZ$1, 0))</f>
        <v/>
      </c>
    </row>
    <row r="404">
      <c r="A404">
        <f>INDEX(resultados!$A$2:$ZZ$1440, 398, MATCH($B$1, resultados!$A$1:$ZZ$1, 0))</f>
        <v/>
      </c>
      <c r="B404">
        <f>INDEX(resultados!$A$2:$ZZ$1440, 398, MATCH($B$2, resultados!$A$1:$ZZ$1, 0))</f>
        <v/>
      </c>
      <c r="C404">
        <f>INDEX(resultados!$A$2:$ZZ$1440, 398, MATCH($B$3, resultados!$A$1:$ZZ$1, 0))</f>
        <v/>
      </c>
    </row>
    <row r="405">
      <c r="A405">
        <f>INDEX(resultados!$A$2:$ZZ$1440, 399, MATCH($B$1, resultados!$A$1:$ZZ$1, 0))</f>
        <v/>
      </c>
      <c r="B405">
        <f>INDEX(resultados!$A$2:$ZZ$1440, 399, MATCH($B$2, resultados!$A$1:$ZZ$1, 0))</f>
        <v/>
      </c>
      <c r="C405">
        <f>INDEX(resultados!$A$2:$ZZ$1440, 399, MATCH($B$3, resultados!$A$1:$ZZ$1, 0))</f>
        <v/>
      </c>
    </row>
    <row r="406">
      <c r="A406">
        <f>INDEX(resultados!$A$2:$ZZ$1440, 400, MATCH($B$1, resultados!$A$1:$ZZ$1, 0))</f>
        <v/>
      </c>
      <c r="B406">
        <f>INDEX(resultados!$A$2:$ZZ$1440, 400, MATCH($B$2, resultados!$A$1:$ZZ$1, 0))</f>
        <v/>
      </c>
      <c r="C406">
        <f>INDEX(resultados!$A$2:$ZZ$1440, 400, MATCH($B$3, resultados!$A$1:$ZZ$1, 0))</f>
        <v/>
      </c>
    </row>
    <row r="407">
      <c r="A407">
        <f>INDEX(resultados!$A$2:$ZZ$1440, 401, MATCH($B$1, resultados!$A$1:$ZZ$1, 0))</f>
        <v/>
      </c>
      <c r="B407">
        <f>INDEX(resultados!$A$2:$ZZ$1440, 401, MATCH($B$2, resultados!$A$1:$ZZ$1, 0))</f>
        <v/>
      </c>
      <c r="C407">
        <f>INDEX(resultados!$A$2:$ZZ$1440, 401, MATCH($B$3, resultados!$A$1:$ZZ$1, 0))</f>
        <v/>
      </c>
    </row>
    <row r="408">
      <c r="A408">
        <f>INDEX(resultados!$A$2:$ZZ$1440, 402, MATCH($B$1, resultados!$A$1:$ZZ$1, 0))</f>
        <v/>
      </c>
      <c r="B408">
        <f>INDEX(resultados!$A$2:$ZZ$1440, 402, MATCH($B$2, resultados!$A$1:$ZZ$1, 0))</f>
        <v/>
      </c>
      <c r="C408">
        <f>INDEX(resultados!$A$2:$ZZ$1440, 402, MATCH($B$3, resultados!$A$1:$ZZ$1, 0))</f>
        <v/>
      </c>
    </row>
    <row r="409">
      <c r="A409">
        <f>INDEX(resultados!$A$2:$ZZ$1440, 403, MATCH($B$1, resultados!$A$1:$ZZ$1, 0))</f>
        <v/>
      </c>
      <c r="B409">
        <f>INDEX(resultados!$A$2:$ZZ$1440, 403, MATCH($B$2, resultados!$A$1:$ZZ$1, 0))</f>
        <v/>
      </c>
      <c r="C409">
        <f>INDEX(resultados!$A$2:$ZZ$1440, 403, MATCH($B$3, resultados!$A$1:$ZZ$1, 0))</f>
        <v/>
      </c>
    </row>
    <row r="410">
      <c r="A410">
        <f>INDEX(resultados!$A$2:$ZZ$1440, 404, MATCH($B$1, resultados!$A$1:$ZZ$1, 0))</f>
        <v/>
      </c>
      <c r="B410">
        <f>INDEX(resultados!$A$2:$ZZ$1440, 404, MATCH($B$2, resultados!$A$1:$ZZ$1, 0))</f>
        <v/>
      </c>
      <c r="C410">
        <f>INDEX(resultados!$A$2:$ZZ$1440, 404, MATCH($B$3, resultados!$A$1:$ZZ$1, 0))</f>
        <v/>
      </c>
    </row>
    <row r="411">
      <c r="A411">
        <f>INDEX(resultados!$A$2:$ZZ$1440, 405, MATCH($B$1, resultados!$A$1:$ZZ$1, 0))</f>
        <v/>
      </c>
      <c r="B411">
        <f>INDEX(resultados!$A$2:$ZZ$1440, 405, MATCH($B$2, resultados!$A$1:$ZZ$1, 0))</f>
        <v/>
      </c>
      <c r="C411">
        <f>INDEX(resultados!$A$2:$ZZ$1440, 405, MATCH($B$3, resultados!$A$1:$ZZ$1, 0))</f>
        <v/>
      </c>
    </row>
    <row r="412">
      <c r="A412">
        <f>INDEX(resultados!$A$2:$ZZ$1440, 406, MATCH($B$1, resultados!$A$1:$ZZ$1, 0))</f>
        <v/>
      </c>
      <c r="B412">
        <f>INDEX(resultados!$A$2:$ZZ$1440, 406, MATCH($B$2, resultados!$A$1:$ZZ$1, 0))</f>
        <v/>
      </c>
      <c r="C412">
        <f>INDEX(resultados!$A$2:$ZZ$1440, 406, MATCH($B$3, resultados!$A$1:$ZZ$1, 0))</f>
        <v/>
      </c>
    </row>
    <row r="413">
      <c r="A413">
        <f>INDEX(resultados!$A$2:$ZZ$1440, 407, MATCH($B$1, resultados!$A$1:$ZZ$1, 0))</f>
        <v/>
      </c>
      <c r="B413">
        <f>INDEX(resultados!$A$2:$ZZ$1440, 407, MATCH($B$2, resultados!$A$1:$ZZ$1, 0))</f>
        <v/>
      </c>
      <c r="C413">
        <f>INDEX(resultados!$A$2:$ZZ$1440, 407, MATCH($B$3, resultados!$A$1:$ZZ$1, 0))</f>
        <v/>
      </c>
    </row>
    <row r="414">
      <c r="A414">
        <f>INDEX(resultados!$A$2:$ZZ$1440, 408, MATCH($B$1, resultados!$A$1:$ZZ$1, 0))</f>
        <v/>
      </c>
      <c r="B414">
        <f>INDEX(resultados!$A$2:$ZZ$1440, 408, MATCH($B$2, resultados!$A$1:$ZZ$1, 0))</f>
        <v/>
      </c>
      <c r="C414">
        <f>INDEX(resultados!$A$2:$ZZ$1440, 408, MATCH($B$3, resultados!$A$1:$ZZ$1, 0))</f>
        <v/>
      </c>
    </row>
    <row r="415">
      <c r="A415">
        <f>INDEX(resultados!$A$2:$ZZ$1440, 409, MATCH($B$1, resultados!$A$1:$ZZ$1, 0))</f>
        <v/>
      </c>
      <c r="B415">
        <f>INDEX(resultados!$A$2:$ZZ$1440, 409, MATCH($B$2, resultados!$A$1:$ZZ$1, 0))</f>
        <v/>
      </c>
      <c r="C415">
        <f>INDEX(resultados!$A$2:$ZZ$1440, 409, MATCH($B$3, resultados!$A$1:$ZZ$1, 0))</f>
        <v/>
      </c>
    </row>
    <row r="416">
      <c r="A416">
        <f>INDEX(resultados!$A$2:$ZZ$1440, 410, MATCH($B$1, resultados!$A$1:$ZZ$1, 0))</f>
        <v/>
      </c>
      <c r="B416">
        <f>INDEX(resultados!$A$2:$ZZ$1440, 410, MATCH($B$2, resultados!$A$1:$ZZ$1, 0))</f>
        <v/>
      </c>
      <c r="C416">
        <f>INDEX(resultados!$A$2:$ZZ$1440, 410, MATCH($B$3, resultados!$A$1:$ZZ$1, 0))</f>
        <v/>
      </c>
    </row>
    <row r="417">
      <c r="A417">
        <f>INDEX(resultados!$A$2:$ZZ$1440, 411, MATCH($B$1, resultados!$A$1:$ZZ$1, 0))</f>
        <v/>
      </c>
      <c r="B417">
        <f>INDEX(resultados!$A$2:$ZZ$1440, 411, MATCH($B$2, resultados!$A$1:$ZZ$1, 0))</f>
        <v/>
      </c>
      <c r="C417">
        <f>INDEX(resultados!$A$2:$ZZ$1440, 411, MATCH($B$3, resultados!$A$1:$ZZ$1, 0))</f>
        <v/>
      </c>
    </row>
    <row r="418">
      <c r="A418">
        <f>INDEX(resultados!$A$2:$ZZ$1440, 412, MATCH($B$1, resultados!$A$1:$ZZ$1, 0))</f>
        <v/>
      </c>
      <c r="B418">
        <f>INDEX(resultados!$A$2:$ZZ$1440, 412, MATCH($B$2, resultados!$A$1:$ZZ$1, 0))</f>
        <v/>
      </c>
      <c r="C418">
        <f>INDEX(resultados!$A$2:$ZZ$1440, 412, MATCH($B$3, resultados!$A$1:$ZZ$1, 0))</f>
        <v/>
      </c>
    </row>
    <row r="419">
      <c r="A419">
        <f>INDEX(resultados!$A$2:$ZZ$1440, 413, MATCH($B$1, resultados!$A$1:$ZZ$1, 0))</f>
        <v/>
      </c>
      <c r="B419">
        <f>INDEX(resultados!$A$2:$ZZ$1440, 413, MATCH($B$2, resultados!$A$1:$ZZ$1, 0))</f>
        <v/>
      </c>
      <c r="C419">
        <f>INDEX(resultados!$A$2:$ZZ$1440, 413, MATCH($B$3, resultados!$A$1:$ZZ$1, 0))</f>
        <v/>
      </c>
    </row>
    <row r="420">
      <c r="A420">
        <f>INDEX(resultados!$A$2:$ZZ$1440, 414, MATCH($B$1, resultados!$A$1:$ZZ$1, 0))</f>
        <v/>
      </c>
      <c r="B420">
        <f>INDEX(resultados!$A$2:$ZZ$1440, 414, MATCH($B$2, resultados!$A$1:$ZZ$1, 0))</f>
        <v/>
      </c>
      <c r="C420">
        <f>INDEX(resultados!$A$2:$ZZ$1440, 414, MATCH($B$3, resultados!$A$1:$ZZ$1, 0))</f>
        <v/>
      </c>
    </row>
    <row r="421">
      <c r="A421">
        <f>INDEX(resultados!$A$2:$ZZ$1440, 415, MATCH($B$1, resultados!$A$1:$ZZ$1, 0))</f>
        <v/>
      </c>
      <c r="B421">
        <f>INDEX(resultados!$A$2:$ZZ$1440, 415, MATCH($B$2, resultados!$A$1:$ZZ$1, 0))</f>
        <v/>
      </c>
      <c r="C421">
        <f>INDEX(resultados!$A$2:$ZZ$1440, 415, MATCH($B$3, resultados!$A$1:$ZZ$1, 0))</f>
        <v/>
      </c>
    </row>
    <row r="422">
      <c r="A422">
        <f>INDEX(resultados!$A$2:$ZZ$1440, 416, MATCH($B$1, resultados!$A$1:$ZZ$1, 0))</f>
        <v/>
      </c>
      <c r="B422">
        <f>INDEX(resultados!$A$2:$ZZ$1440, 416, MATCH($B$2, resultados!$A$1:$ZZ$1, 0))</f>
        <v/>
      </c>
      <c r="C422">
        <f>INDEX(resultados!$A$2:$ZZ$1440, 416, MATCH($B$3, resultados!$A$1:$ZZ$1, 0))</f>
        <v/>
      </c>
    </row>
    <row r="423">
      <c r="A423">
        <f>INDEX(resultados!$A$2:$ZZ$1440, 417, MATCH($B$1, resultados!$A$1:$ZZ$1, 0))</f>
        <v/>
      </c>
      <c r="B423">
        <f>INDEX(resultados!$A$2:$ZZ$1440, 417, MATCH($B$2, resultados!$A$1:$ZZ$1, 0))</f>
        <v/>
      </c>
      <c r="C423">
        <f>INDEX(resultados!$A$2:$ZZ$1440, 417, MATCH($B$3, resultados!$A$1:$ZZ$1, 0))</f>
        <v/>
      </c>
    </row>
    <row r="424">
      <c r="A424">
        <f>INDEX(resultados!$A$2:$ZZ$1440, 418, MATCH($B$1, resultados!$A$1:$ZZ$1, 0))</f>
        <v/>
      </c>
      <c r="B424">
        <f>INDEX(resultados!$A$2:$ZZ$1440, 418, MATCH($B$2, resultados!$A$1:$ZZ$1, 0))</f>
        <v/>
      </c>
      <c r="C424">
        <f>INDEX(resultados!$A$2:$ZZ$1440, 418, MATCH($B$3, resultados!$A$1:$ZZ$1, 0))</f>
        <v/>
      </c>
    </row>
    <row r="425">
      <c r="A425">
        <f>INDEX(resultados!$A$2:$ZZ$1440, 419, MATCH($B$1, resultados!$A$1:$ZZ$1, 0))</f>
        <v/>
      </c>
      <c r="B425">
        <f>INDEX(resultados!$A$2:$ZZ$1440, 419, MATCH($B$2, resultados!$A$1:$ZZ$1, 0))</f>
        <v/>
      </c>
      <c r="C425">
        <f>INDEX(resultados!$A$2:$ZZ$1440, 419, MATCH($B$3, resultados!$A$1:$ZZ$1, 0))</f>
        <v/>
      </c>
    </row>
    <row r="426">
      <c r="A426">
        <f>INDEX(resultados!$A$2:$ZZ$1440, 420, MATCH($B$1, resultados!$A$1:$ZZ$1, 0))</f>
        <v/>
      </c>
      <c r="B426">
        <f>INDEX(resultados!$A$2:$ZZ$1440, 420, MATCH($B$2, resultados!$A$1:$ZZ$1, 0))</f>
        <v/>
      </c>
      <c r="C426">
        <f>INDEX(resultados!$A$2:$ZZ$1440, 420, MATCH($B$3, resultados!$A$1:$ZZ$1, 0))</f>
        <v/>
      </c>
    </row>
    <row r="427">
      <c r="A427">
        <f>INDEX(resultados!$A$2:$ZZ$1440, 421, MATCH($B$1, resultados!$A$1:$ZZ$1, 0))</f>
        <v/>
      </c>
      <c r="B427">
        <f>INDEX(resultados!$A$2:$ZZ$1440, 421, MATCH($B$2, resultados!$A$1:$ZZ$1, 0))</f>
        <v/>
      </c>
      <c r="C427">
        <f>INDEX(resultados!$A$2:$ZZ$1440, 421, MATCH($B$3, resultados!$A$1:$ZZ$1, 0))</f>
        <v/>
      </c>
    </row>
    <row r="428">
      <c r="A428">
        <f>INDEX(resultados!$A$2:$ZZ$1440, 422, MATCH($B$1, resultados!$A$1:$ZZ$1, 0))</f>
        <v/>
      </c>
      <c r="B428">
        <f>INDEX(resultados!$A$2:$ZZ$1440, 422, MATCH($B$2, resultados!$A$1:$ZZ$1, 0))</f>
        <v/>
      </c>
      <c r="C428">
        <f>INDEX(resultados!$A$2:$ZZ$1440, 422, MATCH($B$3, resultados!$A$1:$ZZ$1, 0))</f>
        <v/>
      </c>
    </row>
    <row r="429">
      <c r="A429">
        <f>INDEX(resultados!$A$2:$ZZ$1440, 423, MATCH($B$1, resultados!$A$1:$ZZ$1, 0))</f>
        <v/>
      </c>
      <c r="B429">
        <f>INDEX(resultados!$A$2:$ZZ$1440, 423, MATCH($B$2, resultados!$A$1:$ZZ$1, 0))</f>
        <v/>
      </c>
      <c r="C429">
        <f>INDEX(resultados!$A$2:$ZZ$1440, 423, MATCH($B$3, resultados!$A$1:$ZZ$1, 0))</f>
        <v/>
      </c>
    </row>
    <row r="430">
      <c r="A430">
        <f>INDEX(resultados!$A$2:$ZZ$1440, 424, MATCH($B$1, resultados!$A$1:$ZZ$1, 0))</f>
        <v/>
      </c>
      <c r="B430">
        <f>INDEX(resultados!$A$2:$ZZ$1440, 424, MATCH($B$2, resultados!$A$1:$ZZ$1, 0))</f>
        <v/>
      </c>
      <c r="C430">
        <f>INDEX(resultados!$A$2:$ZZ$1440, 424, MATCH($B$3, resultados!$A$1:$ZZ$1, 0))</f>
        <v/>
      </c>
    </row>
    <row r="431">
      <c r="A431">
        <f>INDEX(resultados!$A$2:$ZZ$1440, 425, MATCH($B$1, resultados!$A$1:$ZZ$1, 0))</f>
        <v/>
      </c>
      <c r="B431">
        <f>INDEX(resultados!$A$2:$ZZ$1440, 425, MATCH($B$2, resultados!$A$1:$ZZ$1, 0))</f>
        <v/>
      </c>
      <c r="C431">
        <f>INDEX(resultados!$A$2:$ZZ$1440, 425, MATCH($B$3, resultados!$A$1:$ZZ$1, 0))</f>
        <v/>
      </c>
    </row>
    <row r="432">
      <c r="A432">
        <f>INDEX(resultados!$A$2:$ZZ$1440, 426, MATCH($B$1, resultados!$A$1:$ZZ$1, 0))</f>
        <v/>
      </c>
      <c r="B432">
        <f>INDEX(resultados!$A$2:$ZZ$1440, 426, MATCH($B$2, resultados!$A$1:$ZZ$1, 0))</f>
        <v/>
      </c>
      <c r="C432">
        <f>INDEX(resultados!$A$2:$ZZ$1440, 426, MATCH($B$3, resultados!$A$1:$ZZ$1, 0))</f>
        <v/>
      </c>
    </row>
    <row r="433">
      <c r="A433">
        <f>INDEX(resultados!$A$2:$ZZ$1440, 427, MATCH($B$1, resultados!$A$1:$ZZ$1, 0))</f>
        <v/>
      </c>
      <c r="B433">
        <f>INDEX(resultados!$A$2:$ZZ$1440, 427, MATCH($B$2, resultados!$A$1:$ZZ$1, 0))</f>
        <v/>
      </c>
      <c r="C433">
        <f>INDEX(resultados!$A$2:$ZZ$1440, 427, MATCH($B$3, resultados!$A$1:$ZZ$1, 0))</f>
        <v/>
      </c>
    </row>
    <row r="434">
      <c r="A434">
        <f>INDEX(resultados!$A$2:$ZZ$1440, 428, MATCH($B$1, resultados!$A$1:$ZZ$1, 0))</f>
        <v/>
      </c>
      <c r="B434">
        <f>INDEX(resultados!$A$2:$ZZ$1440, 428, MATCH($B$2, resultados!$A$1:$ZZ$1, 0))</f>
        <v/>
      </c>
      <c r="C434">
        <f>INDEX(resultados!$A$2:$ZZ$1440, 428, MATCH($B$3, resultados!$A$1:$ZZ$1, 0))</f>
        <v/>
      </c>
    </row>
    <row r="435">
      <c r="A435">
        <f>INDEX(resultados!$A$2:$ZZ$1440, 429, MATCH($B$1, resultados!$A$1:$ZZ$1, 0))</f>
        <v/>
      </c>
      <c r="B435">
        <f>INDEX(resultados!$A$2:$ZZ$1440, 429, MATCH($B$2, resultados!$A$1:$ZZ$1, 0))</f>
        <v/>
      </c>
      <c r="C435">
        <f>INDEX(resultados!$A$2:$ZZ$1440, 429, MATCH($B$3, resultados!$A$1:$ZZ$1, 0))</f>
        <v/>
      </c>
    </row>
    <row r="436">
      <c r="A436">
        <f>INDEX(resultados!$A$2:$ZZ$1440, 430, MATCH($B$1, resultados!$A$1:$ZZ$1, 0))</f>
        <v/>
      </c>
      <c r="B436">
        <f>INDEX(resultados!$A$2:$ZZ$1440, 430, MATCH($B$2, resultados!$A$1:$ZZ$1, 0))</f>
        <v/>
      </c>
      <c r="C436">
        <f>INDEX(resultados!$A$2:$ZZ$1440, 430, MATCH($B$3, resultados!$A$1:$ZZ$1, 0))</f>
        <v/>
      </c>
    </row>
    <row r="437">
      <c r="A437">
        <f>INDEX(resultados!$A$2:$ZZ$1440, 431, MATCH($B$1, resultados!$A$1:$ZZ$1, 0))</f>
        <v/>
      </c>
      <c r="B437">
        <f>INDEX(resultados!$A$2:$ZZ$1440, 431, MATCH($B$2, resultados!$A$1:$ZZ$1, 0))</f>
        <v/>
      </c>
      <c r="C437">
        <f>INDEX(resultados!$A$2:$ZZ$1440, 431, MATCH($B$3, resultados!$A$1:$ZZ$1, 0))</f>
        <v/>
      </c>
    </row>
    <row r="438">
      <c r="A438">
        <f>INDEX(resultados!$A$2:$ZZ$1440, 432, MATCH($B$1, resultados!$A$1:$ZZ$1, 0))</f>
        <v/>
      </c>
      <c r="B438">
        <f>INDEX(resultados!$A$2:$ZZ$1440, 432, MATCH($B$2, resultados!$A$1:$ZZ$1, 0))</f>
        <v/>
      </c>
      <c r="C438">
        <f>INDEX(resultados!$A$2:$ZZ$1440, 432, MATCH($B$3, resultados!$A$1:$ZZ$1, 0))</f>
        <v/>
      </c>
    </row>
    <row r="439">
      <c r="A439">
        <f>INDEX(resultados!$A$2:$ZZ$1440, 433, MATCH($B$1, resultados!$A$1:$ZZ$1, 0))</f>
        <v/>
      </c>
      <c r="B439">
        <f>INDEX(resultados!$A$2:$ZZ$1440, 433, MATCH($B$2, resultados!$A$1:$ZZ$1, 0))</f>
        <v/>
      </c>
      <c r="C439">
        <f>INDEX(resultados!$A$2:$ZZ$1440, 433, MATCH($B$3, resultados!$A$1:$ZZ$1, 0))</f>
        <v/>
      </c>
    </row>
    <row r="440">
      <c r="A440">
        <f>INDEX(resultados!$A$2:$ZZ$1440, 434, MATCH($B$1, resultados!$A$1:$ZZ$1, 0))</f>
        <v/>
      </c>
      <c r="B440">
        <f>INDEX(resultados!$A$2:$ZZ$1440, 434, MATCH($B$2, resultados!$A$1:$ZZ$1, 0))</f>
        <v/>
      </c>
      <c r="C440">
        <f>INDEX(resultados!$A$2:$ZZ$1440, 434, MATCH($B$3, resultados!$A$1:$ZZ$1, 0))</f>
        <v/>
      </c>
    </row>
    <row r="441">
      <c r="A441">
        <f>INDEX(resultados!$A$2:$ZZ$1440, 435, MATCH($B$1, resultados!$A$1:$ZZ$1, 0))</f>
        <v/>
      </c>
      <c r="B441">
        <f>INDEX(resultados!$A$2:$ZZ$1440, 435, MATCH($B$2, resultados!$A$1:$ZZ$1, 0))</f>
        <v/>
      </c>
      <c r="C441">
        <f>INDEX(resultados!$A$2:$ZZ$1440, 435, MATCH($B$3, resultados!$A$1:$ZZ$1, 0))</f>
        <v/>
      </c>
    </row>
    <row r="442">
      <c r="A442">
        <f>INDEX(resultados!$A$2:$ZZ$1440, 436, MATCH($B$1, resultados!$A$1:$ZZ$1, 0))</f>
        <v/>
      </c>
      <c r="B442">
        <f>INDEX(resultados!$A$2:$ZZ$1440, 436, MATCH($B$2, resultados!$A$1:$ZZ$1, 0))</f>
        <v/>
      </c>
      <c r="C442">
        <f>INDEX(resultados!$A$2:$ZZ$1440, 436, MATCH($B$3, resultados!$A$1:$ZZ$1, 0))</f>
        <v/>
      </c>
    </row>
    <row r="443">
      <c r="A443">
        <f>INDEX(resultados!$A$2:$ZZ$1440, 437, MATCH($B$1, resultados!$A$1:$ZZ$1, 0))</f>
        <v/>
      </c>
      <c r="B443">
        <f>INDEX(resultados!$A$2:$ZZ$1440, 437, MATCH($B$2, resultados!$A$1:$ZZ$1, 0))</f>
        <v/>
      </c>
      <c r="C443">
        <f>INDEX(resultados!$A$2:$ZZ$1440, 437, MATCH($B$3, resultados!$A$1:$ZZ$1, 0))</f>
        <v/>
      </c>
    </row>
    <row r="444">
      <c r="A444">
        <f>INDEX(resultados!$A$2:$ZZ$1440, 438, MATCH($B$1, resultados!$A$1:$ZZ$1, 0))</f>
        <v/>
      </c>
      <c r="B444">
        <f>INDEX(resultados!$A$2:$ZZ$1440, 438, MATCH($B$2, resultados!$A$1:$ZZ$1, 0))</f>
        <v/>
      </c>
      <c r="C444">
        <f>INDEX(resultados!$A$2:$ZZ$1440, 438, MATCH($B$3, resultados!$A$1:$ZZ$1, 0))</f>
        <v/>
      </c>
    </row>
    <row r="445">
      <c r="A445">
        <f>INDEX(resultados!$A$2:$ZZ$1440, 439, MATCH($B$1, resultados!$A$1:$ZZ$1, 0))</f>
        <v/>
      </c>
      <c r="B445">
        <f>INDEX(resultados!$A$2:$ZZ$1440, 439, MATCH($B$2, resultados!$A$1:$ZZ$1, 0))</f>
        <v/>
      </c>
      <c r="C445">
        <f>INDEX(resultados!$A$2:$ZZ$1440, 439, MATCH($B$3, resultados!$A$1:$ZZ$1, 0))</f>
        <v/>
      </c>
    </row>
    <row r="446">
      <c r="A446">
        <f>INDEX(resultados!$A$2:$ZZ$1440, 440, MATCH($B$1, resultados!$A$1:$ZZ$1, 0))</f>
        <v/>
      </c>
      <c r="B446">
        <f>INDEX(resultados!$A$2:$ZZ$1440, 440, MATCH($B$2, resultados!$A$1:$ZZ$1, 0))</f>
        <v/>
      </c>
      <c r="C446">
        <f>INDEX(resultados!$A$2:$ZZ$1440, 440, MATCH($B$3, resultados!$A$1:$ZZ$1, 0))</f>
        <v/>
      </c>
    </row>
    <row r="447">
      <c r="A447">
        <f>INDEX(resultados!$A$2:$ZZ$1440, 441, MATCH($B$1, resultados!$A$1:$ZZ$1, 0))</f>
        <v/>
      </c>
      <c r="B447">
        <f>INDEX(resultados!$A$2:$ZZ$1440, 441, MATCH($B$2, resultados!$A$1:$ZZ$1, 0))</f>
        <v/>
      </c>
      <c r="C447">
        <f>INDEX(resultados!$A$2:$ZZ$1440, 441, MATCH($B$3, resultados!$A$1:$ZZ$1, 0))</f>
        <v/>
      </c>
    </row>
    <row r="448">
      <c r="A448">
        <f>INDEX(resultados!$A$2:$ZZ$1440, 442, MATCH($B$1, resultados!$A$1:$ZZ$1, 0))</f>
        <v/>
      </c>
      <c r="B448">
        <f>INDEX(resultados!$A$2:$ZZ$1440, 442, MATCH($B$2, resultados!$A$1:$ZZ$1, 0))</f>
        <v/>
      </c>
      <c r="C448">
        <f>INDEX(resultados!$A$2:$ZZ$1440, 442, MATCH($B$3, resultados!$A$1:$ZZ$1, 0))</f>
        <v/>
      </c>
    </row>
    <row r="449">
      <c r="A449">
        <f>INDEX(resultados!$A$2:$ZZ$1440, 443, MATCH($B$1, resultados!$A$1:$ZZ$1, 0))</f>
        <v/>
      </c>
      <c r="B449">
        <f>INDEX(resultados!$A$2:$ZZ$1440, 443, MATCH($B$2, resultados!$A$1:$ZZ$1, 0))</f>
        <v/>
      </c>
      <c r="C449">
        <f>INDEX(resultados!$A$2:$ZZ$1440, 443, MATCH($B$3, resultados!$A$1:$ZZ$1, 0))</f>
        <v/>
      </c>
    </row>
    <row r="450">
      <c r="A450">
        <f>INDEX(resultados!$A$2:$ZZ$1440, 444, MATCH($B$1, resultados!$A$1:$ZZ$1, 0))</f>
        <v/>
      </c>
      <c r="B450">
        <f>INDEX(resultados!$A$2:$ZZ$1440, 444, MATCH($B$2, resultados!$A$1:$ZZ$1, 0))</f>
        <v/>
      </c>
      <c r="C450">
        <f>INDEX(resultados!$A$2:$ZZ$1440, 444, MATCH($B$3, resultados!$A$1:$ZZ$1, 0))</f>
        <v/>
      </c>
    </row>
    <row r="451">
      <c r="A451">
        <f>INDEX(resultados!$A$2:$ZZ$1440, 445, MATCH($B$1, resultados!$A$1:$ZZ$1, 0))</f>
        <v/>
      </c>
      <c r="B451">
        <f>INDEX(resultados!$A$2:$ZZ$1440, 445, MATCH($B$2, resultados!$A$1:$ZZ$1, 0))</f>
        <v/>
      </c>
      <c r="C451">
        <f>INDEX(resultados!$A$2:$ZZ$1440, 445, MATCH($B$3, resultados!$A$1:$ZZ$1, 0))</f>
        <v/>
      </c>
    </row>
    <row r="452">
      <c r="A452">
        <f>INDEX(resultados!$A$2:$ZZ$1440, 446, MATCH($B$1, resultados!$A$1:$ZZ$1, 0))</f>
        <v/>
      </c>
      <c r="B452">
        <f>INDEX(resultados!$A$2:$ZZ$1440, 446, MATCH($B$2, resultados!$A$1:$ZZ$1, 0))</f>
        <v/>
      </c>
      <c r="C452">
        <f>INDEX(resultados!$A$2:$ZZ$1440, 446, MATCH($B$3, resultados!$A$1:$ZZ$1, 0))</f>
        <v/>
      </c>
    </row>
    <row r="453">
      <c r="A453">
        <f>INDEX(resultados!$A$2:$ZZ$1440, 447, MATCH($B$1, resultados!$A$1:$ZZ$1, 0))</f>
        <v/>
      </c>
      <c r="B453">
        <f>INDEX(resultados!$A$2:$ZZ$1440, 447, MATCH($B$2, resultados!$A$1:$ZZ$1, 0))</f>
        <v/>
      </c>
      <c r="C453">
        <f>INDEX(resultados!$A$2:$ZZ$1440, 447, MATCH($B$3, resultados!$A$1:$ZZ$1, 0))</f>
        <v/>
      </c>
    </row>
    <row r="454">
      <c r="A454">
        <f>INDEX(resultados!$A$2:$ZZ$1440, 448, MATCH($B$1, resultados!$A$1:$ZZ$1, 0))</f>
        <v/>
      </c>
      <c r="B454">
        <f>INDEX(resultados!$A$2:$ZZ$1440, 448, MATCH($B$2, resultados!$A$1:$ZZ$1, 0))</f>
        <v/>
      </c>
      <c r="C454">
        <f>INDEX(resultados!$A$2:$ZZ$1440, 448, MATCH($B$3, resultados!$A$1:$ZZ$1, 0))</f>
        <v/>
      </c>
    </row>
    <row r="455">
      <c r="A455">
        <f>INDEX(resultados!$A$2:$ZZ$1440, 449, MATCH($B$1, resultados!$A$1:$ZZ$1, 0))</f>
        <v/>
      </c>
      <c r="B455">
        <f>INDEX(resultados!$A$2:$ZZ$1440, 449, MATCH($B$2, resultados!$A$1:$ZZ$1, 0))</f>
        <v/>
      </c>
      <c r="C455">
        <f>INDEX(resultados!$A$2:$ZZ$1440, 449, MATCH($B$3, resultados!$A$1:$ZZ$1, 0))</f>
        <v/>
      </c>
    </row>
    <row r="456">
      <c r="A456">
        <f>INDEX(resultados!$A$2:$ZZ$1440, 450, MATCH($B$1, resultados!$A$1:$ZZ$1, 0))</f>
        <v/>
      </c>
      <c r="B456">
        <f>INDEX(resultados!$A$2:$ZZ$1440, 450, MATCH($B$2, resultados!$A$1:$ZZ$1, 0))</f>
        <v/>
      </c>
      <c r="C456">
        <f>INDEX(resultados!$A$2:$ZZ$1440, 450, MATCH($B$3, resultados!$A$1:$ZZ$1, 0))</f>
        <v/>
      </c>
    </row>
    <row r="457">
      <c r="A457">
        <f>INDEX(resultados!$A$2:$ZZ$1440, 451, MATCH($B$1, resultados!$A$1:$ZZ$1, 0))</f>
        <v/>
      </c>
      <c r="B457">
        <f>INDEX(resultados!$A$2:$ZZ$1440, 451, MATCH($B$2, resultados!$A$1:$ZZ$1, 0))</f>
        <v/>
      </c>
      <c r="C457">
        <f>INDEX(resultados!$A$2:$ZZ$1440, 451, MATCH($B$3, resultados!$A$1:$ZZ$1, 0))</f>
        <v/>
      </c>
    </row>
    <row r="458">
      <c r="A458">
        <f>INDEX(resultados!$A$2:$ZZ$1440, 452, MATCH($B$1, resultados!$A$1:$ZZ$1, 0))</f>
        <v/>
      </c>
      <c r="B458">
        <f>INDEX(resultados!$A$2:$ZZ$1440, 452, MATCH($B$2, resultados!$A$1:$ZZ$1, 0))</f>
        <v/>
      </c>
      <c r="C458">
        <f>INDEX(resultados!$A$2:$ZZ$1440, 452, MATCH($B$3, resultados!$A$1:$ZZ$1, 0))</f>
        <v/>
      </c>
    </row>
    <row r="459">
      <c r="A459">
        <f>INDEX(resultados!$A$2:$ZZ$1440, 453, MATCH($B$1, resultados!$A$1:$ZZ$1, 0))</f>
        <v/>
      </c>
      <c r="B459">
        <f>INDEX(resultados!$A$2:$ZZ$1440, 453, MATCH($B$2, resultados!$A$1:$ZZ$1, 0))</f>
        <v/>
      </c>
      <c r="C459">
        <f>INDEX(resultados!$A$2:$ZZ$1440, 453, MATCH($B$3, resultados!$A$1:$ZZ$1, 0))</f>
        <v/>
      </c>
    </row>
    <row r="460">
      <c r="A460">
        <f>INDEX(resultados!$A$2:$ZZ$1440, 454, MATCH($B$1, resultados!$A$1:$ZZ$1, 0))</f>
        <v/>
      </c>
      <c r="B460">
        <f>INDEX(resultados!$A$2:$ZZ$1440, 454, MATCH($B$2, resultados!$A$1:$ZZ$1, 0))</f>
        <v/>
      </c>
      <c r="C460">
        <f>INDEX(resultados!$A$2:$ZZ$1440, 454, MATCH($B$3, resultados!$A$1:$ZZ$1, 0))</f>
        <v/>
      </c>
    </row>
    <row r="461">
      <c r="A461">
        <f>INDEX(resultados!$A$2:$ZZ$1440, 455, MATCH($B$1, resultados!$A$1:$ZZ$1, 0))</f>
        <v/>
      </c>
      <c r="B461">
        <f>INDEX(resultados!$A$2:$ZZ$1440, 455, MATCH($B$2, resultados!$A$1:$ZZ$1, 0))</f>
        <v/>
      </c>
      <c r="C461">
        <f>INDEX(resultados!$A$2:$ZZ$1440, 455, MATCH($B$3, resultados!$A$1:$ZZ$1, 0))</f>
        <v/>
      </c>
    </row>
    <row r="462">
      <c r="A462">
        <f>INDEX(resultados!$A$2:$ZZ$1440, 456, MATCH($B$1, resultados!$A$1:$ZZ$1, 0))</f>
        <v/>
      </c>
      <c r="B462">
        <f>INDEX(resultados!$A$2:$ZZ$1440, 456, MATCH($B$2, resultados!$A$1:$ZZ$1, 0))</f>
        <v/>
      </c>
      <c r="C462">
        <f>INDEX(resultados!$A$2:$ZZ$1440, 456, MATCH($B$3, resultados!$A$1:$ZZ$1, 0))</f>
        <v/>
      </c>
    </row>
    <row r="463">
      <c r="A463">
        <f>INDEX(resultados!$A$2:$ZZ$1440, 457, MATCH($B$1, resultados!$A$1:$ZZ$1, 0))</f>
        <v/>
      </c>
      <c r="B463">
        <f>INDEX(resultados!$A$2:$ZZ$1440, 457, MATCH($B$2, resultados!$A$1:$ZZ$1, 0))</f>
        <v/>
      </c>
      <c r="C463">
        <f>INDEX(resultados!$A$2:$ZZ$1440, 457, MATCH($B$3, resultados!$A$1:$ZZ$1, 0))</f>
        <v/>
      </c>
    </row>
    <row r="464">
      <c r="A464">
        <f>INDEX(resultados!$A$2:$ZZ$1440, 458, MATCH($B$1, resultados!$A$1:$ZZ$1, 0))</f>
        <v/>
      </c>
      <c r="B464">
        <f>INDEX(resultados!$A$2:$ZZ$1440, 458, MATCH($B$2, resultados!$A$1:$ZZ$1, 0))</f>
        <v/>
      </c>
      <c r="C464">
        <f>INDEX(resultados!$A$2:$ZZ$1440, 458, MATCH($B$3, resultados!$A$1:$ZZ$1, 0))</f>
        <v/>
      </c>
    </row>
    <row r="465">
      <c r="A465">
        <f>INDEX(resultados!$A$2:$ZZ$1440, 459, MATCH($B$1, resultados!$A$1:$ZZ$1, 0))</f>
        <v/>
      </c>
      <c r="B465">
        <f>INDEX(resultados!$A$2:$ZZ$1440, 459, MATCH($B$2, resultados!$A$1:$ZZ$1, 0))</f>
        <v/>
      </c>
      <c r="C465">
        <f>INDEX(resultados!$A$2:$ZZ$1440, 459, MATCH($B$3, resultados!$A$1:$ZZ$1, 0))</f>
        <v/>
      </c>
    </row>
    <row r="466">
      <c r="A466">
        <f>INDEX(resultados!$A$2:$ZZ$1440, 460, MATCH($B$1, resultados!$A$1:$ZZ$1, 0))</f>
        <v/>
      </c>
      <c r="B466">
        <f>INDEX(resultados!$A$2:$ZZ$1440, 460, MATCH($B$2, resultados!$A$1:$ZZ$1, 0))</f>
        <v/>
      </c>
      <c r="C466">
        <f>INDEX(resultados!$A$2:$ZZ$1440, 460, MATCH($B$3, resultados!$A$1:$ZZ$1, 0))</f>
        <v/>
      </c>
    </row>
    <row r="467">
      <c r="A467">
        <f>INDEX(resultados!$A$2:$ZZ$1440, 461, MATCH($B$1, resultados!$A$1:$ZZ$1, 0))</f>
        <v/>
      </c>
      <c r="B467">
        <f>INDEX(resultados!$A$2:$ZZ$1440, 461, MATCH($B$2, resultados!$A$1:$ZZ$1, 0))</f>
        <v/>
      </c>
      <c r="C467">
        <f>INDEX(resultados!$A$2:$ZZ$1440, 461, MATCH($B$3, resultados!$A$1:$ZZ$1, 0))</f>
        <v/>
      </c>
    </row>
    <row r="468">
      <c r="A468">
        <f>INDEX(resultados!$A$2:$ZZ$1440, 462, MATCH($B$1, resultados!$A$1:$ZZ$1, 0))</f>
        <v/>
      </c>
      <c r="B468">
        <f>INDEX(resultados!$A$2:$ZZ$1440, 462, MATCH($B$2, resultados!$A$1:$ZZ$1, 0))</f>
        <v/>
      </c>
      <c r="C468">
        <f>INDEX(resultados!$A$2:$ZZ$1440, 462, MATCH($B$3, resultados!$A$1:$ZZ$1, 0))</f>
        <v/>
      </c>
    </row>
    <row r="469">
      <c r="A469">
        <f>INDEX(resultados!$A$2:$ZZ$1440, 463, MATCH($B$1, resultados!$A$1:$ZZ$1, 0))</f>
        <v/>
      </c>
      <c r="B469">
        <f>INDEX(resultados!$A$2:$ZZ$1440, 463, MATCH($B$2, resultados!$A$1:$ZZ$1, 0))</f>
        <v/>
      </c>
      <c r="C469">
        <f>INDEX(resultados!$A$2:$ZZ$1440, 463, MATCH($B$3, resultados!$A$1:$ZZ$1, 0))</f>
        <v/>
      </c>
    </row>
    <row r="470">
      <c r="A470">
        <f>INDEX(resultados!$A$2:$ZZ$1440, 464, MATCH($B$1, resultados!$A$1:$ZZ$1, 0))</f>
        <v/>
      </c>
      <c r="B470">
        <f>INDEX(resultados!$A$2:$ZZ$1440, 464, MATCH($B$2, resultados!$A$1:$ZZ$1, 0))</f>
        <v/>
      </c>
      <c r="C470">
        <f>INDEX(resultados!$A$2:$ZZ$1440, 464, MATCH($B$3, resultados!$A$1:$ZZ$1, 0))</f>
        <v/>
      </c>
    </row>
    <row r="471">
      <c r="A471">
        <f>INDEX(resultados!$A$2:$ZZ$1440, 465, MATCH($B$1, resultados!$A$1:$ZZ$1, 0))</f>
        <v/>
      </c>
      <c r="B471">
        <f>INDEX(resultados!$A$2:$ZZ$1440, 465, MATCH($B$2, resultados!$A$1:$ZZ$1, 0))</f>
        <v/>
      </c>
      <c r="C471">
        <f>INDEX(resultados!$A$2:$ZZ$1440, 465, MATCH($B$3, resultados!$A$1:$ZZ$1, 0))</f>
        <v/>
      </c>
    </row>
    <row r="472">
      <c r="A472">
        <f>INDEX(resultados!$A$2:$ZZ$1440, 466, MATCH($B$1, resultados!$A$1:$ZZ$1, 0))</f>
        <v/>
      </c>
      <c r="B472">
        <f>INDEX(resultados!$A$2:$ZZ$1440, 466, MATCH($B$2, resultados!$A$1:$ZZ$1, 0))</f>
        <v/>
      </c>
      <c r="C472">
        <f>INDEX(resultados!$A$2:$ZZ$1440, 466, MATCH($B$3, resultados!$A$1:$ZZ$1, 0))</f>
        <v/>
      </c>
    </row>
    <row r="473">
      <c r="A473">
        <f>INDEX(resultados!$A$2:$ZZ$1440, 467, MATCH($B$1, resultados!$A$1:$ZZ$1, 0))</f>
        <v/>
      </c>
      <c r="B473">
        <f>INDEX(resultados!$A$2:$ZZ$1440, 467, MATCH($B$2, resultados!$A$1:$ZZ$1, 0))</f>
        <v/>
      </c>
      <c r="C473">
        <f>INDEX(resultados!$A$2:$ZZ$1440, 467, MATCH($B$3, resultados!$A$1:$ZZ$1, 0))</f>
        <v/>
      </c>
    </row>
    <row r="474">
      <c r="A474">
        <f>INDEX(resultados!$A$2:$ZZ$1440, 468, MATCH($B$1, resultados!$A$1:$ZZ$1, 0))</f>
        <v/>
      </c>
      <c r="B474">
        <f>INDEX(resultados!$A$2:$ZZ$1440, 468, MATCH($B$2, resultados!$A$1:$ZZ$1, 0))</f>
        <v/>
      </c>
      <c r="C474">
        <f>INDEX(resultados!$A$2:$ZZ$1440, 468, MATCH($B$3, resultados!$A$1:$ZZ$1, 0))</f>
        <v/>
      </c>
    </row>
    <row r="475">
      <c r="A475">
        <f>INDEX(resultados!$A$2:$ZZ$1440, 469, MATCH($B$1, resultados!$A$1:$ZZ$1, 0))</f>
        <v/>
      </c>
      <c r="B475">
        <f>INDEX(resultados!$A$2:$ZZ$1440, 469, MATCH($B$2, resultados!$A$1:$ZZ$1, 0))</f>
        <v/>
      </c>
      <c r="C475">
        <f>INDEX(resultados!$A$2:$ZZ$1440, 469, MATCH($B$3, resultados!$A$1:$ZZ$1, 0))</f>
        <v/>
      </c>
    </row>
    <row r="476">
      <c r="A476">
        <f>INDEX(resultados!$A$2:$ZZ$1440, 470, MATCH($B$1, resultados!$A$1:$ZZ$1, 0))</f>
        <v/>
      </c>
      <c r="B476">
        <f>INDEX(resultados!$A$2:$ZZ$1440, 470, MATCH($B$2, resultados!$A$1:$ZZ$1, 0))</f>
        <v/>
      </c>
      <c r="C476">
        <f>INDEX(resultados!$A$2:$ZZ$1440, 470, MATCH($B$3, resultados!$A$1:$ZZ$1, 0))</f>
        <v/>
      </c>
    </row>
    <row r="477">
      <c r="A477">
        <f>INDEX(resultados!$A$2:$ZZ$1440, 471, MATCH($B$1, resultados!$A$1:$ZZ$1, 0))</f>
        <v/>
      </c>
      <c r="B477">
        <f>INDEX(resultados!$A$2:$ZZ$1440, 471, MATCH($B$2, resultados!$A$1:$ZZ$1, 0))</f>
        <v/>
      </c>
      <c r="C477">
        <f>INDEX(resultados!$A$2:$ZZ$1440, 471, MATCH($B$3, resultados!$A$1:$ZZ$1, 0))</f>
        <v/>
      </c>
    </row>
    <row r="478">
      <c r="A478">
        <f>INDEX(resultados!$A$2:$ZZ$1440, 472, MATCH($B$1, resultados!$A$1:$ZZ$1, 0))</f>
        <v/>
      </c>
      <c r="B478">
        <f>INDEX(resultados!$A$2:$ZZ$1440, 472, MATCH($B$2, resultados!$A$1:$ZZ$1, 0))</f>
        <v/>
      </c>
      <c r="C478">
        <f>INDEX(resultados!$A$2:$ZZ$1440, 472, MATCH($B$3, resultados!$A$1:$ZZ$1, 0))</f>
        <v/>
      </c>
    </row>
    <row r="479">
      <c r="A479">
        <f>INDEX(resultados!$A$2:$ZZ$1440, 473, MATCH($B$1, resultados!$A$1:$ZZ$1, 0))</f>
        <v/>
      </c>
      <c r="B479">
        <f>INDEX(resultados!$A$2:$ZZ$1440, 473, MATCH($B$2, resultados!$A$1:$ZZ$1, 0))</f>
        <v/>
      </c>
      <c r="C479">
        <f>INDEX(resultados!$A$2:$ZZ$1440, 473, MATCH($B$3, resultados!$A$1:$ZZ$1, 0))</f>
        <v/>
      </c>
    </row>
    <row r="480">
      <c r="A480">
        <f>INDEX(resultados!$A$2:$ZZ$1440, 474, MATCH($B$1, resultados!$A$1:$ZZ$1, 0))</f>
        <v/>
      </c>
      <c r="B480">
        <f>INDEX(resultados!$A$2:$ZZ$1440, 474, MATCH($B$2, resultados!$A$1:$ZZ$1, 0))</f>
        <v/>
      </c>
      <c r="C480">
        <f>INDEX(resultados!$A$2:$ZZ$1440, 474, MATCH($B$3, resultados!$A$1:$ZZ$1, 0))</f>
        <v/>
      </c>
    </row>
    <row r="481">
      <c r="A481">
        <f>INDEX(resultados!$A$2:$ZZ$1440, 475, MATCH($B$1, resultados!$A$1:$ZZ$1, 0))</f>
        <v/>
      </c>
      <c r="B481">
        <f>INDEX(resultados!$A$2:$ZZ$1440, 475, MATCH($B$2, resultados!$A$1:$ZZ$1, 0))</f>
        <v/>
      </c>
      <c r="C481">
        <f>INDEX(resultados!$A$2:$ZZ$1440, 475, MATCH($B$3, resultados!$A$1:$ZZ$1, 0))</f>
        <v/>
      </c>
    </row>
    <row r="482">
      <c r="A482">
        <f>INDEX(resultados!$A$2:$ZZ$1440, 476, MATCH($B$1, resultados!$A$1:$ZZ$1, 0))</f>
        <v/>
      </c>
      <c r="B482">
        <f>INDEX(resultados!$A$2:$ZZ$1440, 476, MATCH($B$2, resultados!$A$1:$ZZ$1, 0))</f>
        <v/>
      </c>
      <c r="C482">
        <f>INDEX(resultados!$A$2:$ZZ$1440, 476, MATCH($B$3, resultados!$A$1:$ZZ$1, 0))</f>
        <v/>
      </c>
    </row>
    <row r="483">
      <c r="A483">
        <f>INDEX(resultados!$A$2:$ZZ$1440, 477, MATCH($B$1, resultados!$A$1:$ZZ$1, 0))</f>
        <v/>
      </c>
      <c r="B483">
        <f>INDEX(resultados!$A$2:$ZZ$1440, 477, MATCH($B$2, resultados!$A$1:$ZZ$1, 0))</f>
        <v/>
      </c>
      <c r="C483">
        <f>INDEX(resultados!$A$2:$ZZ$1440, 477, MATCH($B$3, resultados!$A$1:$ZZ$1, 0))</f>
        <v/>
      </c>
    </row>
    <row r="484">
      <c r="A484">
        <f>INDEX(resultados!$A$2:$ZZ$1440, 478, MATCH($B$1, resultados!$A$1:$ZZ$1, 0))</f>
        <v/>
      </c>
      <c r="B484">
        <f>INDEX(resultados!$A$2:$ZZ$1440, 478, MATCH($B$2, resultados!$A$1:$ZZ$1, 0))</f>
        <v/>
      </c>
      <c r="C484">
        <f>INDEX(resultados!$A$2:$ZZ$1440, 478, MATCH($B$3, resultados!$A$1:$ZZ$1, 0))</f>
        <v/>
      </c>
    </row>
    <row r="485">
      <c r="A485">
        <f>INDEX(resultados!$A$2:$ZZ$1440, 479, MATCH($B$1, resultados!$A$1:$ZZ$1, 0))</f>
        <v/>
      </c>
      <c r="B485">
        <f>INDEX(resultados!$A$2:$ZZ$1440, 479, MATCH($B$2, resultados!$A$1:$ZZ$1, 0))</f>
        <v/>
      </c>
      <c r="C485">
        <f>INDEX(resultados!$A$2:$ZZ$1440, 479, MATCH($B$3, resultados!$A$1:$ZZ$1, 0))</f>
        <v/>
      </c>
    </row>
    <row r="486">
      <c r="A486">
        <f>INDEX(resultados!$A$2:$ZZ$1440, 480, MATCH($B$1, resultados!$A$1:$ZZ$1, 0))</f>
        <v/>
      </c>
      <c r="B486">
        <f>INDEX(resultados!$A$2:$ZZ$1440, 480, MATCH($B$2, resultados!$A$1:$ZZ$1, 0))</f>
        <v/>
      </c>
      <c r="C486">
        <f>INDEX(resultados!$A$2:$ZZ$1440, 480, MATCH($B$3, resultados!$A$1:$ZZ$1, 0))</f>
        <v/>
      </c>
    </row>
    <row r="487">
      <c r="A487">
        <f>INDEX(resultados!$A$2:$ZZ$1440, 481, MATCH($B$1, resultados!$A$1:$ZZ$1, 0))</f>
        <v/>
      </c>
      <c r="B487">
        <f>INDEX(resultados!$A$2:$ZZ$1440, 481, MATCH($B$2, resultados!$A$1:$ZZ$1, 0))</f>
        <v/>
      </c>
      <c r="C487">
        <f>INDEX(resultados!$A$2:$ZZ$1440, 481, MATCH($B$3, resultados!$A$1:$ZZ$1, 0))</f>
        <v/>
      </c>
    </row>
    <row r="488">
      <c r="A488">
        <f>INDEX(resultados!$A$2:$ZZ$1440, 482, MATCH($B$1, resultados!$A$1:$ZZ$1, 0))</f>
        <v/>
      </c>
      <c r="B488">
        <f>INDEX(resultados!$A$2:$ZZ$1440, 482, MATCH($B$2, resultados!$A$1:$ZZ$1, 0))</f>
        <v/>
      </c>
      <c r="C488">
        <f>INDEX(resultados!$A$2:$ZZ$1440, 482, MATCH($B$3, resultados!$A$1:$ZZ$1, 0))</f>
        <v/>
      </c>
    </row>
    <row r="489">
      <c r="A489">
        <f>INDEX(resultados!$A$2:$ZZ$1440, 483, MATCH($B$1, resultados!$A$1:$ZZ$1, 0))</f>
        <v/>
      </c>
      <c r="B489">
        <f>INDEX(resultados!$A$2:$ZZ$1440, 483, MATCH($B$2, resultados!$A$1:$ZZ$1, 0))</f>
        <v/>
      </c>
      <c r="C489">
        <f>INDEX(resultados!$A$2:$ZZ$1440, 483, MATCH($B$3, resultados!$A$1:$ZZ$1, 0))</f>
        <v/>
      </c>
    </row>
    <row r="490">
      <c r="A490">
        <f>INDEX(resultados!$A$2:$ZZ$1440, 484, MATCH($B$1, resultados!$A$1:$ZZ$1, 0))</f>
        <v/>
      </c>
      <c r="B490">
        <f>INDEX(resultados!$A$2:$ZZ$1440, 484, MATCH($B$2, resultados!$A$1:$ZZ$1, 0))</f>
        <v/>
      </c>
      <c r="C490">
        <f>INDEX(resultados!$A$2:$ZZ$1440, 484, MATCH($B$3, resultados!$A$1:$ZZ$1, 0))</f>
        <v/>
      </c>
    </row>
    <row r="491">
      <c r="A491">
        <f>INDEX(resultados!$A$2:$ZZ$1440, 485, MATCH($B$1, resultados!$A$1:$ZZ$1, 0))</f>
        <v/>
      </c>
      <c r="B491">
        <f>INDEX(resultados!$A$2:$ZZ$1440, 485, MATCH($B$2, resultados!$A$1:$ZZ$1, 0))</f>
        <v/>
      </c>
      <c r="C491">
        <f>INDEX(resultados!$A$2:$ZZ$1440, 485, MATCH($B$3, resultados!$A$1:$ZZ$1, 0))</f>
        <v/>
      </c>
    </row>
    <row r="492">
      <c r="A492">
        <f>INDEX(resultados!$A$2:$ZZ$1440, 486, MATCH($B$1, resultados!$A$1:$ZZ$1, 0))</f>
        <v/>
      </c>
      <c r="B492">
        <f>INDEX(resultados!$A$2:$ZZ$1440, 486, MATCH($B$2, resultados!$A$1:$ZZ$1, 0))</f>
        <v/>
      </c>
      <c r="C492">
        <f>INDEX(resultados!$A$2:$ZZ$1440, 486, MATCH($B$3, resultados!$A$1:$ZZ$1, 0))</f>
        <v/>
      </c>
    </row>
    <row r="493">
      <c r="A493">
        <f>INDEX(resultados!$A$2:$ZZ$1440, 487, MATCH($B$1, resultados!$A$1:$ZZ$1, 0))</f>
        <v/>
      </c>
      <c r="B493">
        <f>INDEX(resultados!$A$2:$ZZ$1440, 487, MATCH($B$2, resultados!$A$1:$ZZ$1, 0))</f>
        <v/>
      </c>
      <c r="C493">
        <f>INDEX(resultados!$A$2:$ZZ$1440, 487, MATCH($B$3, resultados!$A$1:$ZZ$1, 0))</f>
        <v/>
      </c>
    </row>
    <row r="494">
      <c r="A494">
        <f>INDEX(resultados!$A$2:$ZZ$1440, 488, MATCH($B$1, resultados!$A$1:$ZZ$1, 0))</f>
        <v/>
      </c>
      <c r="B494">
        <f>INDEX(resultados!$A$2:$ZZ$1440, 488, MATCH($B$2, resultados!$A$1:$ZZ$1, 0))</f>
        <v/>
      </c>
      <c r="C494">
        <f>INDEX(resultados!$A$2:$ZZ$1440, 488, MATCH($B$3, resultados!$A$1:$ZZ$1, 0))</f>
        <v/>
      </c>
    </row>
    <row r="495">
      <c r="A495">
        <f>INDEX(resultados!$A$2:$ZZ$1440, 489, MATCH($B$1, resultados!$A$1:$ZZ$1, 0))</f>
        <v/>
      </c>
      <c r="B495">
        <f>INDEX(resultados!$A$2:$ZZ$1440, 489, MATCH($B$2, resultados!$A$1:$ZZ$1, 0))</f>
        <v/>
      </c>
      <c r="C495">
        <f>INDEX(resultados!$A$2:$ZZ$1440, 489, MATCH($B$3, resultados!$A$1:$ZZ$1, 0))</f>
        <v/>
      </c>
    </row>
    <row r="496">
      <c r="A496">
        <f>INDEX(resultados!$A$2:$ZZ$1440, 490, MATCH($B$1, resultados!$A$1:$ZZ$1, 0))</f>
        <v/>
      </c>
      <c r="B496">
        <f>INDEX(resultados!$A$2:$ZZ$1440, 490, MATCH($B$2, resultados!$A$1:$ZZ$1, 0))</f>
        <v/>
      </c>
      <c r="C496">
        <f>INDEX(resultados!$A$2:$ZZ$1440, 490, MATCH($B$3, resultados!$A$1:$ZZ$1, 0))</f>
        <v/>
      </c>
    </row>
    <row r="497">
      <c r="A497">
        <f>INDEX(resultados!$A$2:$ZZ$1440, 491, MATCH($B$1, resultados!$A$1:$ZZ$1, 0))</f>
        <v/>
      </c>
      <c r="B497">
        <f>INDEX(resultados!$A$2:$ZZ$1440, 491, MATCH($B$2, resultados!$A$1:$ZZ$1, 0))</f>
        <v/>
      </c>
      <c r="C497">
        <f>INDEX(resultados!$A$2:$ZZ$1440, 491, MATCH($B$3, resultados!$A$1:$ZZ$1, 0))</f>
        <v/>
      </c>
    </row>
    <row r="498">
      <c r="A498">
        <f>INDEX(resultados!$A$2:$ZZ$1440, 492, MATCH($B$1, resultados!$A$1:$ZZ$1, 0))</f>
        <v/>
      </c>
      <c r="B498">
        <f>INDEX(resultados!$A$2:$ZZ$1440, 492, MATCH($B$2, resultados!$A$1:$ZZ$1, 0))</f>
        <v/>
      </c>
      <c r="C498">
        <f>INDEX(resultados!$A$2:$ZZ$1440, 492, MATCH($B$3, resultados!$A$1:$ZZ$1, 0))</f>
        <v/>
      </c>
    </row>
    <row r="499">
      <c r="A499">
        <f>INDEX(resultados!$A$2:$ZZ$1440, 493, MATCH($B$1, resultados!$A$1:$ZZ$1, 0))</f>
        <v/>
      </c>
      <c r="B499">
        <f>INDEX(resultados!$A$2:$ZZ$1440, 493, MATCH($B$2, resultados!$A$1:$ZZ$1, 0))</f>
        <v/>
      </c>
      <c r="C499">
        <f>INDEX(resultados!$A$2:$ZZ$1440, 493, MATCH($B$3, resultados!$A$1:$ZZ$1, 0))</f>
        <v/>
      </c>
    </row>
    <row r="500">
      <c r="A500">
        <f>INDEX(resultados!$A$2:$ZZ$1440, 494, MATCH($B$1, resultados!$A$1:$ZZ$1, 0))</f>
        <v/>
      </c>
      <c r="B500">
        <f>INDEX(resultados!$A$2:$ZZ$1440, 494, MATCH($B$2, resultados!$A$1:$ZZ$1, 0))</f>
        <v/>
      </c>
      <c r="C500">
        <f>INDEX(resultados!$A$2:$ZZ$1440, 494, MATCH($B$3, resultados!$A$1:$ZZ$1, 0))</f>
        <v/>
      </c>
    </row>
    <row r="501">
      <c r="A501">
        <f>INDEX(resultados!$A$2:$ZZ$1440, 495, MATCH($B$1, resultados!$A$1:$ZZ$1, 0))</f>
        <v/>
      </c>
      <c r="B501">
        <f>INDEX(resultados!$A$2:$ZZ$1440, 495, MATCH($B$2, resultados!$A$1:$ZZ$1, 0))</f>
        <v/>
      </c>
      <c r="C501">
        <f>INDEX(resultados!$A$2:$ZZ$1440, 495, MATCH($B$3, resultados!$A$1:$ZZ$1, 0))</f>
        <v/>
      </c>
    </row>
    <row r="502">
      <c r="A502">
        <f>INDEX(resultados!$A$2:$ZZ$1440, 496, MATCH($B$1, resultados!$A$1:$ZZ$1, 0))</f>
        <v/>
      </c>
      <c r="B502">
        <f>INDEX(resultados!$A$2:$ZZ$1440, 496, MATCH($B$2, resultados!$A$1:$ZZ$1, 0))</f>
        <v/>
      </c>
      <c r="C502">
        <f>INDEX(resultados!$A$2:$ZZ$1440, 496, MATCH($B$3, resultados!$A$1:$ZZ$1, 0))</f>
        <v/>
      </c>
    </row>
    <row r="503">
      <c r="A503">
        <f>INDEX(resultados!$A$2:$ZZ$1440, 497, MATCH($B$1, resultados!$A$1:$ZZ$1, 0))</f>
        <v/>
      </c>
      <c r="B503">
        <f>INDEX(resultados!$A$2:$ZZ$1440, 497, MATCH($B$2, resultados!$A$1:$ZZ$1, 0))</f>
        <v/>
      </c>
      <c r="C503">
        <f>INDEX(resultados!$A$2:$ZZ$1440, 497, MATCH($B$3, resultados!$A$1:$ZZ$1, 0))</f>
        <v/>
      </c>
    </row>
    <row r="504">
      <c r="A504">
        <f>INDEX(resultados!$A$2:$ZZ$1440, 498, MATCH($B$1, resultados!$A$1:$ZZ$1, 0))</f>
        <v/>
      </c>
      <c r="B504">
        <f>INDEX(resultados!$A$2:$ZZ$1440, 498, MATCH($B$2, resultados!$A$1:$ZZ$1, 0))</f>
        <v/>
      </c>
      <c r="C504">
        <f>INDEX(resultados!$A$2:$ZZ$1440, 498, MATCH($B$3, resultados!$A$1:$ZZ$1, 0))</f>
        <v/>
      </c>
    </row>
    <row r="505">
      <c r="A505">
        <f>INDEX(resultados!$A$2:$ZZ$1440, 499, MATCH($B$1, resultados!$A$1:$ZZ$1, 0))</f>
        <v/>
      </c>
      <c r="B505">
        <f>INDEX(resultados!$A$2:$ZZ$1440, 499, MATCH($B$2, resultados!$A$1:$ZZ$1, 0))</f>
        <v/>
      </c>
      <c r="C505">
        <f>INDEX(resultados!$A$2:$ZZ$1440, 499, MATCH($B$3, resultados!$A$1:$ZZ$1, 0))</f>
        <v/>
      </c>
    </row>
    <row r="506">
      <c r="A506">
        <f>INDEX(resultados!$A$2:$ZZ$1440, 500, MATCH($B$1, resultados!$A$1:$ZZ$1, 0))</f>
        <v/>
      </c>
      <c r="B506">
        <f>INDEX(resultados!$A$2:$ZZ$1440, 500, MATCH($B$2, resultados!$A$1:$ZZ$1, 0))</f>
        <v/>
      </c>
      <c r="C506">
        <f>INDEX(resultados!$A$2:$ZZ$1440, 500, MATCH($B$3, resultados!$A$1:$ZZ$1, 0))</f>
        <v/>
      </c>
    </row>
    <row r="507">
      <c r="A507">
        <f>INDEX(resultados!$A$2:$ZZ$1440, 501, MATCH($B$1, resultados!$A$1:$ZZ$1, 0))</f>
        <v/>
      </c>
      <c r="B507">
        <f>INDEX(resultados!$A$2:$ZZ$1440, 501, MATCH($B$2, resultados!$A$1:$ZZ$1, 0))</f>
        <v/>
      </c>
      <c r="C507">
        <f>INDEX(resultados!$A$2:$ZZ$1440, 501, MATCH($B$3, resultados!$A$1:$ZZ$1, 0))</f>
        <v/>
      </c>
    </row>
    <row r="508">
      <c r="A508">
        <f>INDEX(resultados!$A$2:$ZZ$1440, 502, MATCH($B$1, resultados!$A$1:$ZZ$1, 0))</f>
        <v/>
      </c>
      <c r="B508">
        <f>INDEX(resultados!$A$2:$ZZ$1440, 502, MATCH($B$2, resultados!$A$1:$ZZ$1, 0))</f>
        <v/>
      </c>
      <c r="C508">
        <f>INDEX(resultados!$A$2:$ZZ$1440, 502, MATCH($B$3, resultados!$A$1:$ZZ$1, 0))</f>
        <v/>
      </c>
    </row>
    <row r="509">
      <c r="A509">
        <f>INDEX(resultados!$A$2:$ZZ$1440, 503, MATCH($B$1, resultados!$A$1:$ZZ$1, 0))</f>
        <v/>
      </c>
      <c r="B509">
        <f>INDEX(resultados!$A$2:$ZZ$1440, 503, MATCH($B$2, resultados!$A$1:$ZZ$1, 0))</f>
        <v/>
      </c>
      <c r="C509">
        <f>INDEX(resultados!$A$2:$ZZ$1440, 503, MATCH($B$3, resultados!$A$1:$ZZ$1, 0))</f>
        <v/>
      </c>
    </row>
    <row r="510">
      <c r="A510">
        <f>INDEX(resultados!$A$2:$ZZ$1440, 504, MATCH($B$1, resultados!$A$1:$ZZ$1, 0))</f>
        <v/>
      </c>
      <c r="B510">
        <f>INDEX(resultados!$A$2:$ZZ$1440, 504, MATCH($B$2, resultados!$A$1:$ZZ$1, 0))</f>
        <v/>
      </c>
      <c r="C510">
        <f>INDEX(resultados!$A$2:$ZZ$1440, 504, MATCH($B$3, resultados!$A$1:$ZZ$1, 0))</f>
        <v/>
      </c>
    </row>
    <row r="511">
      <c r="A511">
        <f>INDEX(resultados!$A$2:$ZZ$1440, 505, MATCH($B$1, resultados!$A$1:$ZZ$1, 0))</f>
        <v/>
      </c>
      <c r="B511">
        <f>INDEX(resultados!$A$2:$ZZ$1440, 505, MATCH($B$2, resultados!$A$1:$ZZ$1, 0))</f>
        <v/>
      </c>
      <c r="C511">
        <f>INDEX(resultados!$A$2:$ZZ$1440, 505, MATCH($B$3, resultados!$A$1:$ZZ$1, 0))</f>
        <v/>
      </c>
    </row>
    <row r="512">
      <c r="A512">
        <f>INDEX(resultados!$A$2:$ZZ$1440, 506, MATCH($B$1, resultados!$A$1:$ZZ$1, 0))</f>
        <v/>
      </c>
      <c r="B512">
        <f>INDEX(resultados!$A$2:$ZZ$1440, 506, MATCH($B$2, resultados!$A$1:$ZZ$1, 0))</f>
        <v/>
      </c>
      <c r="C512">
        <f>INDEX(resultados!$A$2:$ZZ$1440, 506, MATCH($B$3, resultados!$A$1:$ZZ$1, 0))</f>
        <v/>
      </c>
    </row>
    <row r="513">
      <c r="A513">
        <f>INDEX(resultados!$A$2:$ZZ$1440, 507, MATCH($B$1, resultados!$A$1:$ZZ$1, 0))</f>
        <v/>
      </c>
      <c r="B513">
        <f>INDEX(resultados!$A$2:$ZZ$1440, 507, MATCH($B$2, resultados!$A$1:$ZZ$1, 0))</f>
        <v/>
      </c>
      <c r="C513">
        <f>INDEX(resultados!$A$2:$ZZ$1440, 507, MATCH($B$3, resultados!$A$1:$ZZ$1, 0))</f>
        <v/>
      </c>
    </row>
    <row r="514">
      <c r="A514">
        <f>INDEX(resultados!$A$2:$ZZ$1440, 508, MATCH($B$1, resultados!$A$1:$ZZ$1, 0))</f>
        <v/>
      </c>
      <c r="B514">
        <f>INDEX(resultados!$A$2:$ZZ$1440, 508, MATCH($B$2, resultados!$A$1:$ZZ$1, 0))</f>
        <v/>
      </c>
      <c r="C514">
        <f>INDEX(resultados!$A$2:$ZZ$1440, 508, MATCH($B$3, resultados!$A$1:$ZZ$1, 0))</f>
        <v/>
      </c>
    </row>
    <row r="515">
      <c r="A515">
        <f>INDEX(resultados!$A$2:$ZZ$1440, 509, MATCH($B$1, resultados!$A$1:$ZZ$1, 0))</f>
        <v/>
      </c>
      <c r="B515">
        <f>INDEX(resultados!$A$2:$ZZ$1440, 509, MATCH($B$2, resultados!$A$1:$ZZ$1, 0))</f>
        <v/>
      </c>
      <c r="C515">
        <f>INDEX(resultados!$A$2:$ZZ$1440, 509, MATCH($B$3, resultados!$A$1:$ZZ$1, 0))</f>
        <v/>
      </c>
    </row>
    <row r="516">
      <c r="A516">
        <f>INDEX(resultados!$A$2:$ZZ$1440, 510, MATCH($B$1, resultados!$A$1:$ZZ$1, 0))</f>
        <v/>
      </c>
      <c r="B516">
        <f>INDEX(resultados!$A$2:$ZZ$1440, 510, MATCH($B$2, resultados!$A$1:$ZZ$1, 0))</f>
        <v/>
      </c>
      <c r="C516">
        <f>INDEX(resultados!$A$2:$ZZ$1440, 510, MATCH($B$3, resultados!$A$1:$ZZ$1, 0))</f>
        <v/>
      </c>
    </row>
    <row r="517">
      <c r="A517">
        <f>INDEX(resultados!$A$2:$ZZ$1440, 511, MATCH($B$1, resultados!$A$1:$ZZ$1, 0))</f>
        <v/>
      </c>
      <c r="B517">
        <f>INDEX(resultados!$A$2:$ZZ$1440, 511, MATCH($B$2, resultados!$A$1:$ZZ$1, 0))</f>
        <v/>
      </c>
      <c r="C517">
        <f>INDEX(resultados!$A$2:$ZZ$1440, 511, MATCH($B$3, resultados!$A$1:$ZZ$1, 0))</f>
        <v/>
      </c>
    </row>
    <row r="518">
      <c r="A518">
        <f>INDEX(resultados!$A$2:$ZZ$1440, 512, MATCH($B$1, resultados!$A$1:$ZZ$1, 0))</f>
        <v/>
      </c>
      <c r="B518">
        <f>INDEX(resultados!$A$2:$ZZ$1440, 512, MATCH($B$2, resultados!$A$1:$ZZ$1, 0))</f>
        <v/>
      </c>
      <c r="C518">
        <f>INDEX(resultados!$A$2:$ZZ$1440, 512, MATCH($B$3, resultados!$A$1:$ZZ$1, 0))</f>
        <v/>
      </c>
    </row>
    <row r="519">
      <c r="A519">
        <f>INDEX(resultados!$A$2:$ZZ$1440, 513, MATCH($B$1, resultados!$A$1:$ZZ$1, 0))</f>
        <v/>
      </c>
      <c r="B519">
        <f>INDEX(resultados!$A$2:$ZZ$1440, 513, MATCH($B$2, resultados!$A$1:$ZZ$1, 0))</f>
        <v/>
      </c>
      <c r="C519">
        <f>INDEX(resultados!$A$2:$ZZ$1440, 513, MATCH($B$3, resultados!$A$1:$ZZ$1, 0))</f>
        <v/>
      </c>
    </row>
    <row r="520">
      <c r="A520">
        <f>INDEX(resultados!$A$2:$ZZ$1440, 514, MATCH($B$1, resultados!$A$1:$ZZ$1, 0))</f>
        <v/>
      </c>
      <c r="B520">
        <f>INDEX(resultados!$A$2:$ZZ$1440, 514, MATCH($B$2, resultados!$A$1:$ZZ$1, 0))</f>
        <v/>
      </c>
      <c r="C520">
        <f>INDEX(resultados!$A$2:$ZZ$1440, 514, MATCH($B$3, resultados!$A$1:$ZZ$1, 0))</f>
        <v/>
      </c>
    </row>
    <row r="521">
      <c r="A521">
        <f>INDEX(resultados!$A$2:$ZZ$1440, 515, MATCH($B$1, resultados!$A$1:$ZZ$1, 0))</f>
        <v/>
      </c>
      <c r="B521">
        <f>INDEX(resultados!$A$2:$ZZ$1440, 515, MATCH($B$2, resultados!$A$1:$ZZ$1, 0))</f>
        <v/>
      </c>
      <c r="C521">
        <f>INDEX(resultados!$A$2:$ZZ$1440, 515, MATCH($B$3, resultados!$A$1:$ZZ$1, 0))</f>
        <v/>
      </c>
    </row>
    <row r="522">
      <c r="A522">
        <f>INDEX(resultados!$A$2:$ZZ$1440, 516, MATCH($B$1, resultados!$A$1:$ZZ$1, 0))</f>
        <v/>
      </c>
      <c r="B522">
        <f>INDEX(resultados!$A$2:$ZZ$1440, 516, MATCH($B$2, resultados!$A$1:$ZZ$1, 0))</f>
        <v/>
      </c>
      <c r="C522">
        <f>INDEX(resultados!$A$2:$ZZ$1440, 516, MATCH($B$3, resultados!$A$1:$ZZ$1, 0))</f>
        <v/>
      </c>
    </row>
    <row r="523">
      <c r="A523">
        <f>INDEX(resultados!$A$2:$ZZ$1440, 517, MATCH($B$1, resultados!$A$1:$ZZ$1, 0))</f>
        <v/>
      </c>
      <c r="B523">
        <f>INDEX(resultados!$A$2:$ZZ$1440, 517, MATCH($B$2, resultados!$A$1:$ZZ$1, 0))</f>
        <v/>
      </c>
      <c r="C523">
        <f>INDEX(resultados!$A$2:$ZZ$1440, 517, MATCH($B$3, resultados!$A$1:$ZZ$1, 0))</f>
        <v/>
      </c>
    </row>
    <row r="524">
      <c r="A524">
        <f>INDEX(resultados!$A$2:$ZZ$1440, 518, MATCH($B$1, resultados!$A$1:$ZZ$1, 0))</f>
        <v/>
      </c>
      <c r="B524">
        <f>INDEX(resultados!$A$2:$ZZ$1440, 518, MATCH($B$2, resultados!$A$1:$ZZ$1, 0))</f>
        <v/>
      </c>
      <c r="C524">
        <f>INDEX(resultados!$A$2:$ZZ$1440, 518, MATCH($B$3, resultados!$A$1:$ZZ$1, 0))</f>
        <v/>
      </c>
    </row>
    <row r="525">
      <c r="A525">
        <f>INDEX(resultados!$A$2:$ZZ$1440, 519, MATCH($B$1, resultados!$A$1:$ZZ$1, 0))</f>
        <v/>
      </c>
      <c r="B525">
        <f>INDEX(resultados!$A$2:$ZZ$1440, 519, MATCH($B$2, resultados!$A$1:$ZZ$1, 0))</f>
        <v/>
      </c>
      <c r="C525">
        <f>INDEX(resultados!$A$2:$ZZ$1440, 519, MATCH($B$3, resultados!$A$1:$ZZ$1, 0))</f>
        <v/>
      </c>
    </row>
    <row r="526">
      <c r="A526">
        <f>INDEX(resultados!$A$2:$ZZ$1440, 520, MATCH($B$1, resultados!$A$1:$ZZ$1, 0))</f>
        <v/>
      </c>
      <c r="B526">
        <f>INDEX(resultados!$A$2:$ZZ$1440, 520, MATCH($B$2, resultados!$A$1:$ZZ$1, 0))</f>
        <v/>
      </c>
      <c r="C526">
        <f>INDEX(resultados!$A$2:$ZZ$1440, 520, MATCH($B$3, resultados!$A$1:$ZZ$1, 0))</f>
        <v/>
      </c>
    </row>
    <row r="527">
      <c r="A527">
        <f>INDEX(resultados!$A$2:$ZZ$1440, 521, MATCH($B$1, resultados!$A$1:$ZZ$1, 0))</f>
        <v/>
      </c>
      <c r="B527">
        <f>INDEX(resultados!$A$2:$ZZ$1440, 521, MATCH($B$2, resultados!$A$1:$ZZ$1, 0))</f>
        <v/>
      </c>
      <c r="C527">
        <f>INDEX(resultados!$A$2:$ZZ$1440, 521, MATCH($B$3, resultados!$A$1:$ZZ$1, 0))</f>
        <v/>
      </c>
    </row>
    <row r="528">
      <c r="A528">
        <f>INDEX(resultados!$A$2:$ZZ$1440, 522, MATCH($B$1, resultados!$A$1:$ZZ$1, 0))</f>
        <v/>
      </c>
      <c r="B528">
        <f>INDEX(resultados!$A$2:$ZZ$1440, 522, MATCH($B$2, resultados!$A$1:$ZZ$1, 0))</f>
        <v/>
      </c>
      <c r="C528">
        <f>INDEX(resultados!$A$2:$ZZ$1440, 522, MATCH($B$3, resultados!$A$1:$ZZ$1, 0))</f>
        <v/>
      </c>
    </row>
    <row r="529">
      <c r="A529">
        <f>INDEX(resultados!$A$2:$ZZ$1440, 523, MATCH($B$1, resultados!$A$1:$ZZ$1, 0))</f>
        <v/>
      </c>
      <c r="B529">
        <f>INDEX(resultados!$A$2:$ZZ$1440, 523, MATCH($B$2, resultados!$A$1:$ZZ$1, 0))</f>
        <v/>
      </c>
      <c r="C529">
        <f>INDEX(resultados!$A$2:$ZZ$1440, 523, MATCH($B$3, resultados!$A$1:$ZZ$1, 0))</f>
        <v/>
      </c>
    </row>
    <row r="530">
      <c r="A530">
        <f>INDEX(resultados!$A$2:$ZZ$1440, 524, MATCH($B$1, resultados!$A$1:$ZZ$1, 0))</f>
        <v/>
      </c>
      <c r="B530">
        <f>INDEX(resultados!$A$2:$ZZ$1440, 524, MATCH($B$2, resultados!$A$1:$ZZ$1, 0))</f>
        <v/>
      </c>
      <c r="C530">
        <f>INDEX(resultados!$A$2:$ZZ$1440, 524, MATCH($B$3, resultados!$A$1:$ZZ$1, 0))</f>
        <v/>
      </c>
    </row>
    <row r="531">
      <c r="A531">
        <f>INDEX(resultados!$A$2:$ZZ$1440, 525, MATCH($B$1, resultados!$A$1:$ZZ$1, 0))</f>
        <v/>
      </c>
      <c r="B531">
        <f>INDEX(resultados!$A$2:$ZZ$1440, 525, MATCH($B$2, resultados!$A$1:$ZZ$1, 0))</f>
        <v/>
      </c>
      <c r="C531">
        <f>INDEX(resultados!$A$2:$ZZ$1440, 525, MATCH($B$3, resultados!$A$1:$ZZ$1, 0))</f>
        <v/>
      </c>
    </row>
    <row r="532">
      <c r="A532">
        <f>INDEX(resultados!$A$2:$ZZ$1440, 526, MATCH($B$1, resultados!$A$1:$ZZ$1, 0))</f>
        <v/>
      </c>
      <c r="B532">
        <f>INDEX(resultados!$A$2:$ZZ$1440, 526, MATCH($B$2, resultados!$A$1:$ZZ$1, 0))</f>
        <v/>
      </c>
      <c r="C532">
        <f>INDEX(resultados!$A$2:$ZZ$1440, 526, MATCH($B$3, resultados!$A$1:$ZZ$1, 0))</f>
        <v/>
      </c>
    </row>
    <row r="533">
      <c r="A533">
        <f>INDEX(resultados!$A$2:$ZZ$1440, 527, MATCH($B$1, resultados!$A$1:$ZZ$1, 0))</f>
        <v/>
      </c>
      <c r="B533">
        <f>INDEX(resultados!$A$2:$ZZ$1440, 527, MATCH($B$2, resultados!$A$1:$ZZ$1, 0))</f>
        <v/>
      </c>
      <c r="C533">
        <f>INDEX(resultados!$A$2:$ZZ$1440, 527, MATCH($B$3, resultados!$A$1:$ZZ$1, 0))</f>
        <v/>
      </c>
    </row>
    <row r="534">
      <c r="A534">
        <f>INDEX(resultados!$A$2:$ZZ$1440, 528, MATCH($B$1, resultados!$A$1:$ZZ$1, 0))</f>
        <v/>
      </c>
      <c r="B534">
        <f>INDEX(resultados!$A$2:$ZZ$1440, 528, MATCH($B$2, resultados!$A$1:$ZZ$1, 0))</f>
        <v/>
      </c>
      <c r="C534">
        <f>INDEX(resultados!$A$2:$ZZ$1440, 528, MATCH($B$3, resultados!$A$1:$ZZ$1, 0))</f>
        <v/>
      </c>
    </row>
    <row r="535">
      <c r="A535">
        <f>INDEX(resultados!$A$2:$ZZ$1440, 529, MATCH($B$1, resultados!$A$1:$ZZ$1, 0))</f>
        <v/>
      </c>
      <c r="B535">
        <f>INDEX(resultados!$A$2:$ZZ$1440, 529, MATCH($B$2, resultados!$A$1:$ZZ$1, 0))</f>
        <v/>
      </c>
      <c r="C535">
        <f>INDEX(resultados!$A$2:$ZZ$1440, 529, MATCH($B$3, resultados!$A$1:$ZZ$1, 0))</f>
        <v/>
      </c>
    </row>
    <row r="536">
      <c r="A536">
        <f>INDEX(resultados!$A$2:$ZZ$1440, 530, MATCH($B$1, resultados!$A$1:$ZZ$1, 0))</f>
        <v/>
      </c>
      <c r="B536">
        <f>INDEX(resultados!$A$2:$ZZ$1440, 530, MATCH($B$2, resultados!$A$1:$ZZ$1, 0))</f>
        <v/>
      </c>
      <c r="C536">
        <f>INDEX(resultados!$A$2:$ZZ$1440, 530, MATCH($B$3, resultados!$A$1:$ZZ$1, 0))</f>
        <v/>
      </c>
    </row>
    <row r="537">
      <c r="A537">
        <f>INDEX(resultados!$A$2:$ZZ$1440, 531, MATCH($B$1, resultados!$A$1:$ZZ$1, 0))</f>
        <v/>
      </c>
      <c r="B537">
        <f>INDEX(resultados!$A$2:$ZZ$1440, 531, MATCH($B$2, resultados!$A$1:$ZZ$1, 0))</f>
        <v/>
      </c>
      <c r="C537">
        <f>INDEX(resultados!$A$2:$ZZ$1440, 531, MATCH($B$3, resultados!$A$1:$ZZ$1, 0))</f>
        <v/>
      </c>
    </row>
    <row r="538">
      <c r="A538">
        <f>INDEX(resultados!$A$2:$ZZ$1440, 532, MATCH($B$1, resultados!$A$1:$ZZ$1, 0))</f>
        <v/>
      </c>
      <c r="B538">
        <f>INDEX(resultados!$A$2:$ZZ$1440, 532, MATCH($B$2, resultados!$A$1:$ZZ$1, 0))</f>
        <v/>
      </c>
      <c r="C538">
        <f>INDEX(resultados!$A$2:$ZZ$1440, 532, MATCH($B$3, resultados!$A$1:$ZZ$1, 0))</f>
        <v/>
      </c>
    </row>
    <row r="539">
      <c r="A539">
        <f>INDEX(resultados!$A$2:$ZZ$1440, 533, MATCH($B$1, resultados!$A$1:$ZZ$1, 0))</f>
        <v/>
      </c>
      <c r="B539">
        <f>INDEX(resultados!$A$2:$ZZ$1440, 533, MATCH($B$2, resultados!$A$1:$ZZ$1, 0))</f>
        <v/>
      </c>
      <c r="C539">
        <f>INDEX(resultados!$A$2:$ZZ$1440, 533, MATCH($B$3, resultados!$A$1:$ZZ$1, 0))</f>
        <v/>
      </c>
    </row>
    <row r="540">
      <c r="A540">
        <f>INDEX(resultados!$A$2:$ZZ$1440, 534, MATCH($B$1, resultados!$A$1:$ZZ$1, 0))</f>
        <v/>
      </c>
      <c r="B540">
        <f>INDEX(resultados!$A$2:$ZZ$1440, 534, MATCH($B$2, resultados!$A$1:$ZZ$1, 0))</f>
        <v/>
      </c>
      <c r="C540">
        <f>INDEX(resultados!$A$2:$ZZ$1440, 534, MATCH($B$3, resultados!$A$1:$ZZ$1, 0))</f>
        <v/>
      </c>
    </row>
    <row r="541">
      <c r="A541">
        <f>INDEX(resultados!$A$2:$ZZ$1440, 535, MATCH($B$1, resultados!$A$1:$ZZ$1, 0))</f>
        <v/>
      </c>
      <c r="B541">
        <f>INDEX(resultados!$A$2:$ZZ$1440, 535, MATCH($B$2, resultados!$A$1:$ZZ$1, 0))</f>
        <v/>
      </c>
      <c r="C541">
        <f>INDEX(resultados!$A$2:$ZZ$1440, 535, MATCH($B$3, resultados!$A$1:$ZZ$1, 0))</f>
        <v/>
      </c>
    </row>
    <row r="542">
      <c r="A542">
        <f>INDEX(resultados!$A$2:$ZZ$1440, 536, MATCH($B$1, resultados!$A$1:$ZZ$1, 0))</f>
        <v/>
      </c>
      <c r="B542">
        <f>INDEX(resultados!$A$2:$ZZ$1440, 536, MATCH($B$2, resultados!$A$1:$ZZ$1, 0))</f>
        <v/>
      </c>
      <c r="C542">
        <f>INDEX(resultados!$A$2:$ZZ$1440, 536, MATCH($B$3, resultados!$A$1:$ZZ$1, 0))</f>
        <v/>
      </c>
    </row>
    <row r="543">
      <c r="A543">
        <f>INDEX(resultados!$A$2:$ZZ$1440, 537, MATCH($B$1, resultados!$A$1:$ZZ$1, 0))</f>
        <v/>
      </c>
      <c r="B543">
        <f>INDEX(resultados!$A$2:$ZZ$1440, 537, MATCH($B$2, resultados!$A$1:$ZZ$1, 0))</f>
        <v/>
      </c>
      <c r="C543">
        <f>INDEX(resultados!$A$2:$ZZ$1440, 537, MATCH($B$3, resultados!$A$1:$ZZ$1, 0))</f>
        <v/>
      </c>
    </row>
    <row r="544">
      <c r="A544">
        <f>INDEX(resultados!$A$2:$ZZ$1440, 538, MATCH($B$1, resultados!$A$1:$ZZ$1, 0))</f>
        <v/>
      </c>
      <c r="B544">
        <f>INDEX(resultados!$A$2:$ZZ$1440, 538, MATCH($B$2, resultados!$A$1:$ZZ$1, 0))</f>
        <v/>
      </c>
      <c r="C544">
        <f>INDEX(resultados!$A$2:$ZZ$1440, 538, MATCH($B$3, resultados!$A$1:$ZZ$1, 0))</f>
        <v/>
      </c>
    </row>
    <row r="545">
      <c r="A545">
        <f>INDEX(resultados!$A$2:$ZZ$1440, 539, MATCH($B$1, resultados!$A$1:$ZZ$1, 0))</f>
        <v/>
      </c>
      <c r="B545">
        <f>INDEX(resultados!$A$2:$ZZ$1440, 539, MATCH($B$2, resultados!$A$1:$ZZ$1, 0))</f>
        <v/>
      </c>
      <c r="C545">
        <f>INDEX(resultados!$A$2:$ZZ$1440, 539, MATCH($B$3, resultados!$A$1:$ZZ$1, 0))</f>
        <v/>
      </c>
    </row>
    <row r="546">
      <c r="A546">
        <f>INDEX(resultados!$A$2:$ZZ$1440, 540, MATCH($B$1, resultados!$A$1:$ZZ$1, 0))</f>
        <v/>
      </c>
      <c r="B546">
        <f>INDEX(resultados!$A$2:$ZZ$1440, 540, MATCH($B$2, resultados!$A$1:$ZZ$1, 0))</f>
        <v/>
      </c>
      <c r="C546">
        <f>INDEX(resultados!$A$2:$ZZ$1440, 540, MATCH($B$3, resultados!$A$1:$ZZ$1, 0))</f>
        <v/>
      </c>
    </row>
    <row r="547">
      <c r="A547">
        <f>INDEX(resultados!$A$2:$ZZ$1440, 541, MATCH($B$1, resultados!$A$1:$ZZ$1, 0))</f>
        <v/>
      </c>
      <c r="B547">
        <f>INDEX(resultados!$A$2:$ZZ$1440, 541, MATCH($B$2, resultados!$A$1:$ZZ$1, 0))</f>
        <v/>
      </c>
      <c r="C547">
        <f>INDEX(resultados!$A$2:$ZZ$1440, 541, MATCH($B$3, resultados!$A$1:$ZZ$1, 0))</f>
        <v/>
      </c>
    </row>
    <row r="548">
      <c r="A548">
        <f>INDEX(resultados!$A$2:$ZZ$1440, 542, MATCH($B$1, resultados!$A$1:$ZZ$1, 0))</f>
        <v/>
      </c>
      <c r="B548">
        <f>INDEX(resultados!$A$2:$ZZ$1440, 542, MATCH($B$2, resultados!$A$1:$ZZ$1, 0))</f>
        <v/>
      </c>
      <c r="C548">
        <f>INDEX(resultados!$A$2:$ZZ$1440, 542, MATCH($B$3, resultados!$A$1:$ZZ$1, 0))</f>
        <v/>
      </c>
    </row>
    <row r="549">
      <c r="A549">
        <f>INDEX(resultados!$A$2:$ZZ$1440, 543, MATCH($B$1, resultados!$A$1:$ZZ$1, 0))</f>
        <v/>
      </c>
      <c r="B549">
        <f>INDEX(resultados!$A$2:$ZZ$1440, 543, MATCH($B$2, resultados!$A$1:$ZZ$1, 0))</f>
        <v/>
      </c>
      <c r="C549">
        <f>INDEX(resultados!$A$2:$ZZ$1440, 543, MATCH($B$3, resultados!$A$1:$ZZ$1, 0))</f>
        <v/>
      </c>
    </row>
    <row r="550">
      <c r="A550">
        <f>INDEX(resultados!$A$2:$ZZ$1440, 544, MATCH($B$1, resultados!$A$1:$ZZ$1, 0))</f>
        <v/>
      </c>
      <c r="B550">
        <f>INDEX(resultados!$A$2:$ZZ$1440, 544, MATCH($B$2, resultados!$A$1:$ZZ$1, 0))</f>
        <v/>
      </c>
      <c r="C550">
        <f>INDEX(resultados!$A$2:$ZZ$1440, 544, MATCH($B$3, resultados!$A$1:$ZZ$1, 0))</f>
        <v/>
      </c>
    </row>
    <row r="551">
      <c r="A551">
        <f>INDEX(resultados!$A$2:$ZZ$1440, 545, MATCH($B$1, resultados!$A$1:$ZZ$1, 0))</f>
        <v/>
      </c>
      <c r="B551">
        <f>INDEX(resultados!$A$2:$ZZ$1440, 545, MATCH($B$2, resultados!$A$1:$ZZ$1, 0))</f>
        <v/>
      </c>
      <c r="C551">
        <f>INDEX(resultados!$A$2:$ZZ$1440, 545, MATCH($B$3, resultados!$A$1:$ZZ$1, 0))</f>
        <v/>
      </c>
    </row>
    <row r="552">
      <c r="A552">
        <f>INDEX(resultados!$A$2:$ZZ$1440, 546, MATCH($B$1, resultados!$A$1:$ZZ$1, 0))</f>
        <v/>
      </c>
      <c r="B552">
        <f>INDEX(resultados!$A$2:$ZZ$1440, 546, MATCH($B$2, resultados!$A$1:$ZZ$1, 0))</f>
        <v/>
      </c>
      <c r="C552">
        <f>INDEX(resultados!$A$2:$ZZ$1440, 546, MATCH($B$3, resultados!$A$1:$ZZ$1, 0))</f>
        <v/>
      </c>
    </row>
    <row r="553">
      <c r="A553">
        <f>INDEX(resultados!$A$2:$ZZ$1440, 547, MATCH($B$1, resultados!$A$1:$ZZ$1, 0))</f>
        <v/>
      </c>
      <c r="B553">
        <f>INDEX(resultados!$A$2:$ZZ$1440, 547, MATCH($B$2, resultados!$A$1:$ZZ$1, 0))</f>
        <v/>
      </c>
      <c r="C553">
        <f>INDEX(resultados!$A$2:$ZZ$1440, 547, MATCH($B$3, resultados!$A$1:$ZZ$1, 0))</f>
        <v/>
      </c>
    </row>
    <row r="554">
      <c r="A554">
        <f>INDEX(resultados!$A$2:$ZZ$1440, 548, MATCH($B$1, resultados!$A$1:$ZZ$1, 0))</f>
        <v/>
      </c>
      <c r="B554">
        <f>INDEX(resultados!$A$2:$ZZ$1440, 548, MATCH($B$2, resultados!$A$1:$ZZ$1, 0))</f>
        <v/>
      </c>
      <c r="C554">
        <f>INDEX(resultados!$A$2:$ZZ$1440, 548, MATCH($B$3, resultados!$A$1:$ZZ$1, 0))</f>
        <v/>
      </c>
    </row>
    <row r="555">
      <c r="A555">
        <f>INDEX(resultados!$A$2:$ZZ$1440, 549, MATCH($B$1, resultados!$A$1:$ZZ$1, 0))</f>
        <v/>
      </c>
      <c r="B555">
        <f>INDEX(resultados!$A$2:$ZZ$1440, 549, MATCH($B$2, resultados!$A$1:$ZZ$1, 0))</f>
        <v/>
      </c>
      <c r="C555">
        <f>INDEX(resultados!$A$2:$ZZ$1440, 549, MATCH($B$3, resultados!$A$1:$ZZ$1, 0))</f>
        <v/>
      </c>
    </row>
    <row r="556">
      <c r="A556">
        <f>INDEX(resultados!$A$2:$ZZ$1440, 550, MATCH($B$1, resultados!$A$1:$ZZ$1, 0))</f>
        <v/>
      </c>
      <c r="B556">
        <f>INDEX(resultados!$A$2:$ZZ$1440, 550, MATCH($B$2, resultados!$A$1:$ZZ$1, 0))</f>
        <v/>
      </c>
      <c r="C556">
        <f>INDEX(resultados!$A$2:$ZZ$1440, 550, MATCH($B$3, resultados!$A$1:$ZZ$1, 0))</f>
        <v/>
      </c>
    </row>
    <row r="557">
      <c r="A557">
        <f>INDEX(resultados!$A$2:$ZZ$1440, 551, MATCH($B$1, resultados!$A$1:$ZZ$1, 0))</f>
        <v/>
      </c>
      <c r="B557">
        <f>INDEX(resultados!$A$2:$ZZ$1440, 551, MATCH($B$2, resultados!$A$1:$ZZ$1, 0))</f>
        <v/>
      </c>
      <c r="C557">
        <f>INDEX(resultados!$A$2:$ZZ$1440, 551, MATCH($B$3, resultados!$A$1:$ZZ$1, 0))</f>
        <v/>
      </c>
    </row>
    <row r="558">
      <c r="A558">
        <f>INDEX(resultados!$A$2:$ZZ$1440, 552, MATCH($B$1, resultados!$A$1:$ZZ$1, 0))</f>
        <v/>
      </c>
      <c r="B558">
        <f>INDEX(resultados!$A$2:$ZZ$1440, 552, MATCH($B$2, resultados!$A$1:$ZZ$1, 0))</f>
        <v/>
      </c>
      <c r="C558">
        <f>INDEX(resultados!$A$2:$ZZ$1440, 552, MATCH($B$3, resultados!$A$1:$ZZ$1, 0))</f>
        <v/>
      </c>
    </row>
    <row r="559">
      <c r="A559">
        <f>INDEX(resultados!$A$2:$ZZ$1440, 553, MATCH($B$1, resultados!$A$1:$ZZ$1, 0))</f>
        <v/>
      </c>
      <c r="B559">
        <f>INDEX(resultados!$A$2:$ZZ$1440, 553, MATCH($B$2, resultados!$A$1:$ZZ$1, 0))</f>
        <v/>
      </c>
      <c r="C559">
        <f>INDEX(resultados!$A$2:$ZZ$1440, 553, MATCH($B$3, resultados!$A$1:$ZZ$1, 0))</f>
        <v/>
      </c>
    </row>
    <row r="560">
      <c r="A560">
        <f>INDEX(resultados!$A$2:$ZZ$1440, 554, MATCH($B$1, resultados!$A$1:$ZZ$1, 0))</f>
        <v/>
      </c>
      <c r="B560">
        <f>INDEX(resultados!$A$2:$ZZ$1440, 554, MATCH($B$2, resultados!$A$1:$ZZ$1, 0))</f>
        <v/>
      </c>
      <c r="C560">
        <f>INDEX(resultados!$A$2:$ZZ$1440, 554, MATCH($B$3, resultados!$A$1:$ZZ$1, 0))</f>
        <v/>
      </c>
    </row>
    <row r="561">
      <c r="A561">
        <f>INDEX(resultados!$A$2:$ZZ$1440, 555, MATCH($B$1, resultados!$A$1:$ZZ$1, 0))</f>
        <v/>
      </c>
      <c r="B561">
        <f>INDEX(resultados!$A$2:$ZZ$1440, 555, MATCH($B$2, resultados!$A$1:$ZZ$1, 0))</f>
        <v/>
      </c>
      <c r="C561">
        <f>INDEX(resultados!$A$2:$ZZ$1440, 555, MATCH($B$3, resultados!$A$1:$ZZ$1, 0))</f>
        <v/>
      </c>
    </row>
    <row r="562">
      <c r="A562">
        <f>INDEX(resultados!$A$2:$ZZ$1440, 556, MATCH($B$1, resultados!$A$1:$ZZ$1, 0))</f>
        <v/>
      </c>
      <c r="B562">
        <f>INDEX(resultados!$A$2:$ZZ$1440, 556, MATCH($B$2, resultados!$A$1:$ZZ$1, 0))</f>
        <v/>
      </c>
      <c r="C562">
        <f>INDEX(resultados!$A$2:$ZZ$1440, 556, MATCH($B$3, resultados!$A$1:$ZZ$1, 0))</f>
        <v/>
      </c>
    </row>
    <row r="563">
      <c r="A563">
        <f>INDEX(resultados!$A$2:$ZZ$1440, 557, MATCH($B$1, resultados!$A$1:$ZZ$1, 0))</f>
        <v/>
      </c>
      <c r="B563">
        <f>INDEX(resultados!$A$2:$ZZ$1440, 557, MATCH($B$2, resultados!$A$1:$ZZ$1, 0))</f>
        <v/>
      </c>
      <c r="C563">
        <f>INDEX(resultados!$A$2:$ZZ$1440, 557, MATCH($B$3, resultados!$A$1:$ZZ$1, 0))</f>
        <v/>
      </c>
    </row>
    <row r="564">
      <c r="A564">
        <f>INDEX(resultados!$A$2:$ZZ$1440, 558, MATCH($B$1, resultados!$A$1:$ZZ$1, 0))</f>
        <v/>
      </c>
      <c r="B564">
        <f>INDEX(resultados!$A$2:$ZZ$1440, 558, MATCH($B$2, resultados!$A$1:$ZZ$1, 0))</f>
        <v/>
      </c>
      <c r="C564">
        <f>INDEX(resultados!$A$2:$ZZ$1440, 558, MATCH($B$3, resultados!$A$1:$ZZ$1, 0))</f>
        <v/>
      </c>
    </row>
    <row r="565">
      <c r="A565">
        <f>INDEX(resultados!$A$2:$ZZ$1440, 559, MATCH($B$1, resultados!$A$1:$ZZ$1, 0))</f>
        <v/>
      </c>
      <c r="B565">
        <f>INDEX(resultados!$A$2:$ZZ$1440, 559, MATCH($B$2, resultados!$A$1:$ZZ$1, 0))</f>
        <v/>
      </c>
      <c r="C565">
        <f>INDEX(resultados!$A$2:$ZZ$1440, 559, MATCH($B$3, resultados!$A$1:$ZZ$1, 0))</f>
        <v/>
      </c>
    </row>
    <row r="566">
      <c r="A566">
        <f>INDEX(resultados!$A$2:$ZZ$1440, 560, MATCH($B$1, resultados!$A$1:$ZZ$1, 0))</f>
        <v/>
      </c>
      <c r="B566">
        <f>INDEX(resultados!$A$2:$ZZ$1440, 560, MATCH($B$2, resultados!$A$1:$ZZ$1, 0))</f>
        <v/>
      </c>
      <c r="C566">
        <f>INDEX(resultados!$A$2:$ZZ$1440, 560, MATCH($B$3, resultados!$A$1:$ZZ$1, 0))</f>
        <v/>
      </c>
    </row>
    <row r="567">
      <c r="A567">
        <f>INDEX(resultados!$A$2:$ZZ$1440, 561, MATCH($B$1, resultados!$A$1:$ZZ$1, 0))</f>
        <v/>
      </c>
      <c r="B567">
        <f>INDEX(resultados!$A$2:$ZZ$1440, 561, MATCH($B$2, resultados!$A$1:$ZZ$1, 0))</f>
        <v/>
      </c>
      <c r="C567">
        <f>INDEX(resultados!$A$2:$ZZ$1440, 561, MATCH($B$3, resultados!$A$1:$ZZ$1, 0))</f>
        <v/>
      </c>
    </row>
    <row r="568">
      <c r="A568">
        <f>INDEX(resultados!$A$2:$ZZ$1440, 562, MATCH($B$1, resultados!$A$1:$ZZ$1, 0))</f>
        <v/>
      </c>
      <c r="B568">
        <f>INDEX(resultados!$A$2:$ZZ$1440, 562, MATCH($B$2, resultados!$A$1:$ZZ$1, 0))</f>
        <v/>
      </c>
      <c r="C568">
        <f>INDEX(resultados!$A$2:$ZZ$1440, 562, MATCH($B$3, resultados!$A$1:$ZZ$1, 0))</f>
        <v/>
      </c>
    </row>
    <row r="569">
      <c r="A569">
        <f>INDEX(resultados!$A$2:$ZZ$1440, 563, MATCH($B$1, resultados!$A$1:$ZZ$1, 0))</f>
        <v/>
      </c>
      <c r="B569">
        <f>INDEX(resultados!$A$2:$ZZ$1440, 563, MATCH($B$2, resultados!$A$1:$ZZ$1, 0))</f>
        <v/>
      </c>
      <c r="C569">
        <f>INDEX(resultados!$A$2:$ZZ$1440, 563, MATCH($B$3, resultados!$A$1:$ZZ$1, 0))</f>
        <v/>
      </c>
    </row>
    <row r="570">
      <c r="A570">
        <f>INDEX(resultados!$A$2:$ZZ$1440, 564, MATCH($B$1, resultados!$A$1:$ZZ$1, 0))</f>
        <v/>
      </c>
      <c r="B570">
        <f>INDEX(resultados!$A$2:$ZZ$1440, 564, MATCH($B$2, resultados!$A$1:$ZZ$1, 0))</f>
        <v/>
      </c>
      <c r="C570">
        <f>INDEX(resultados!$A$2:$ZZ$1440, 564, MATCH($B$3, resultados!$A$1:$ZZ$1, 0))</f>
        <v/>
      </c>
    </row>
    <row r="571">
      <c r="A571">
        <f>INDEX(resultados!$A$2:$ZZ$1440, 565, MATCH($B$1, resultados!$A$1:$ZZ$1, 0))</f>
        <v/>
      </c>
      <c r="B571">
        <f>INDEX(resultados!$A$2:$ZZ$1440, 565, MATCH($B$2, resultados!$A$1:$ZZ$1, 0))</f>
        <v/>
      </c>
      <c r="C571">
        <f>INDEX(resultados!$A$2:$ZZ$1440, 565, MATCH($B$3, resultados!$A$1:$ZZ$1, 0))</f>
        <v/>
      </c>
    </row>
    <row r="572">
      <c r="A572">
        <f>INDEX(resultados!$A$2:$ZZ$1440, 566, MATCH($B$1, resultados!$A$1:$ZZ$1, 0))</f>
        <v/>
      </c>
      <c r="B572">
        <f>INDEX(resultados!$A$2:$ZZ$1440, 566, MATCH($B$2, resultados!$A$1:$ZZ$1, 0))</f>
        <v/>
      </c>
      <c r="C572">
        <f>INDEX(resultados!$A$2:$ZZ$1440, 566, MATCH($B$3, resultados!$A$1:$ZZ$1, 0))</f>
        <v/>
      </c>
    </row>
    <row r="573">
      <c r="A573">
        <f>INDEX(resultados!$A$2:$ZZ$1440, 567, MATCH($B$1, resultados!$A$1:$ZZ$1, 0))</f>
        <v/>
      </c>
      <c r="B573">
        <f>INDEX(resultados!$A$2:$ZZ$1440, 567, MATCH($B$2, resultados!$A$1:$ZZ$1, 0))</f>
        <v/>
      </c>
      <c r="C573">
        <f>INDEX(resultados!$A$2:$ZZ$1440, 567, MATCH($B$3, resultados!$A$1:$ZZ$1, 0))</f>
        <v/>
      </c>
    </row>
    <row r="574">
      <c r="A574">
        <f>INDEX(resultados!$A$2:$ZZ$1440, 568, MATCH($B$1, resultados!$A$1:$ZZ$1, 0))</f>
        <v/>
      </c>
      <c r="B574">
        <f>INDEX(resultados!$A$2:$ZZ$1440, 568, MATCH($B$2, resultados!$A$1:$ZZ$1, 0))</f>
        <v/>
      </c>
      <c r="C574">
        <f>INDEX(resultados!$A$2:$ZZ$1440, 568, MATCH($B$3, resultados!$A$1:$ZZ$1, 0))</f>
        <v/>
      </c>
    </row>
    <row r="575">
      <c r="A575">
        <f>INDEX(resultados!$A$2:$ZZ$1440, 569, MATCH($B$1, resultados!$A$1:$ZZ$1, 0))</f>
        <v/>
      </c>
      <c r="B575">
        <f>INDEX(resultados!$A$2:$ZZ$1440, 569, MATCH($B$2, resultados!$A$1:$ZZ$1, 0))</f>
        <v/>
      </c>
      <c r="C575">
        <f>INDEX(resultados!$A$2:$ZZ$1440, 569, MATCH($B$3, resultados!$A$1:$ZZ$1, 0))</f>
        <v/>
      </c>
    </row>
    <row r="576">
      <c r="A576">
        <f>INDEX(resultados!$A$2:$ZZ$1440, 570, MATCH($B$1, resultados!$A$1:$ZZ$1, 0))</f>
        <v/>
      </c>
      <c r="B576">
        <f>INDEX(resultados!$A$2:$ZZ$1440, 570, MATCH($B$2, resultados!$A$1:$ZZ$1, 0))</f>
        <v/>
      </c>
      <c r="C576">
        <f>INDEX(resultados!$A$2:$ZZ$1440, 570, MATCH($B$3, resultados!$A$1:$ZZ$1, 0))</f>
        <v/>
      </c>
    </row>
    <row r="577">
      <c r="A577">
        <f>INDEX(resultados!$A$2:$ZZ$1440, 571, MATCH($B$1, resultados!$A$1:$ZZ$1, 0))</f>
        <v/>
      </c>
      <c r="B577">
        <f>INDEX(resultados!$A$2:$ZZ$1440, 571, MATCH($B$2, resultados!$A$1:$ZZ$1, 0))</f>
        <v/>
      </c>
      <c r="C577">
        <f>INDEX(resultados!$A$2:$ZZ$1440, 571, MATCH($B$3, resultados!$A$1:$ZZ$1, 0))</f>
        <v/>
      </c>
    </row>
    <row r="578">
      <c r="A578">
        <f>INDEX(resultados!$A$2:$ZZ$1440, 572, MATCH($B$1, resultados!$A$1:$ZZ$1, 0))</f>
        <v/>
      </c>
      <c r="B578">
        <f>INDEX(resultados!$A$2:$ZZ$1440, 572, MATCH($B$2, resultados!$A$1:$ZZ$1, 0))</f>
        <v/>
      </c>
      <c r="C578">
        <f>INDEX(resultados!$A$2:$ZZ$1440, 572, MATCH($B$3, resultados!$A$1:$ZZ$1, 0))</f>
        <v/>
      </c>
    </row>
    <row r="579">
      <c r="A579">
        <f>INDEX(resultados!$A$2:$ZZ$1440, 573, MATCH($B$1, resultados!$A$1:$ZZ$1, 0))</f>
        <v/>
      </c>
      <c r="B579">
        <f>INDEX(resultados!$A$2:$ZZ$1440, 573, MATCH($B$2, resultados!$A$1:$ZZ$1, 0))</f>
        <v/>
      </c>
      <c r="C579">
        <f>INDEX(resultados!$A$2:$ZZ$1440, 573, MATCH($B$3, resultados!$A$1:$ZZ$1, 0))</f>
        <v/>
      </c>
    </row>
    <row r="580">
      <c r="A580">
        <f>INDEX(resultados!$A$2:$ZZ$1440, 574, MATCH($B$1, resultados!$A$1:$ZZ$1, 0))</f>
        <v/>
      </c>
      <c r="B580">
        <f>INDEX(resultados!$A$2:$ZZ$1440, 574, MATCH($B$2, resultados!$A$1:$ZZ$1, 0))</f>
        <v/>
      </c>
      <c r="C580">
        <f>INDEX(resultados!$A$2:$ZZ$1440, 574, MATCH($B$3, resultados!$A$1:$ZZ$1, 0))</f>
        <v/>
      </c>
    </row>
    <row r="581">
      <c r="A581">
        <f>INDEX(resultados!$A$2:$ZZ$1440, 575, MATCH($B$1, resultados!$A$1:$ZZ$1, 0))</f>
        <v/>
      </c>
      <c r="B581">
        <f>INDEX(resultados!$A$2:$ZZ$1440, 575, MATCH($B$2, resultados!$A$1:$ZZ$1, 0))</f>
        <v/>
      </c>
      <c r="C581">
        <f>INDEX(resultados!$A$2:$ZZ$1440, 575, MATCH($B$3, resultados!$A$1:$ZZ$1, 0))</f>
        <v/>
      </c>
    </row>
    <row r="582">
      <c r="A582">
        <f>INDEX(resultados!$A$2:$ZZ$1440, 576, MATCH($B$1, resultados!$A$1:$ZZ$1, 0))</f>
        <v/>
      </c>
      <c r="B582">
        <f>INDEX(resultados!$A$2:$ZZ$1440, 576, MATCH($B$2, resultados!$A$1:$ZZ$1, 0))</f>
        <v/>
      </c>
      <c r="C582">
        <f>INDEX(resultados!$A$2:$ZZ$1440, 576, MATCH($B$3, resultados!$A$1:$ZZ$1, 0))</f>
        <v/>
      </c>
    </row>
    <row r="583">
      <c r="A583">
        <f>INDEX(resultados!$A$2:$ZZ$1440, 577, MATCH($B$1, resultados!$A$1:$ZZ$1, 0))</f>
        <v/>
      </c>
      <c r="B583">
        <f>INDEX(resultados!$A$2:$ZZ$1440, 577, MATCH($B$2, resultados!$A$1:$ZZ$1, 0))</f>
        <v/>
      </c>
      <c r="C583">
        <f>INDEX(resultados!$A$2:$ZZ$1440, 577, MATCH($B$3, resultados!$A$1:$ZZ$1, 0))</f>
        <v/>
      </c>
    </row>
    <row r="584">
      <c r="A584">
        <f>INDEX(resultados!$A$2:$ZZ$1440, 578, MATCH($B$1, resultados!$A$1:$ZZ$1, 0))</f>
        <v/>
      </c>
      <c r="B584">
        <f>INDEX(resultados!$A$2:$ZZ$1440, 578, MATCH($B$2, resultados!$A$1:$ZZ$1, 0))</f>
        <v/>
      </c>
      <c r="C584">
        <f>INDEX(resultados!$A$2:$ZZ$1440, 578, MATCH($B$3, resultados!$A$1:$ZZ$1, 0))</f>
        <v/>
      </c>
    </row>
    <row r="585">
      <c r="A585">
        <f>INDEX(resultados!$A$2:$ZZ$1440, 579, MATCH($B$1, resultados!$A$1:$ZZ$1, 0))</f>
        <v/>
      </c>
      <c r="B585">
        <f>INDEX(resultados!$A$2:$ZZ$1440, 579, MATCH($B$2, resultados!$A$1:$ZZ$1, 0))</f>
        <v/>
      </c>
      <c r="C585">
        <f>INDEX(resultados!$A$2:$ZZ$1440, 579, MATCH($B$3, resultados!$A$1:$ZZ$1, 0))</f>
        <v/>
      </c>
    </row>
    <row r="586">
      <c r="A586">
        <f>INDEX(resultados!$A$2:$ZZ$1440, 580, MATCH($B$1, resultados!$A$1:$ZZ$1, 0))</f>
        <v/>
      </c>
      <c r="B586">
        <f>INDEX(resultados!$A$2:$ZZ$1440, 580, MATCH($B$2, resultados!$A$1:$ZZ$1, 0))</f>
        <v/>
      </c>
      <c r="C586">
        <f>INDEX(resultados!$A$2:$ZZ$1440, 580, MATCH($B$3, resultados!$A$1:$ZZ$1, 0))</f>
        <v/>
      </c>
    </row>
    <row r="587">
      <c r="A587">
        <f>INDEX(resultados!$A$2:$ZZ$1440, 581, MATCH($B$1, resultados!$A$1:$ZZ$1, 0))</f>
        <v/>
      </c>
      <c r="B587">
        <f>INDEX(resultados!$A$2:$ZZ$1440, 581, MATCH($B$2, resultados!$A$1:$ZZ$1, 0))</f>
        <v/>
      </c>
      <c r="C587">
        <f>INDEX(resultados!$A$2:$ZZ$1440, 581, MATCH($B$3, resultados!$A$1:$ZZ$1, 0))</f>
        <v/>
      </c>
    </row>
    <row r="588">
      <c r="A588">
        <f>INDEX(resultados!$A$2:$ZZ$1440, 582, MATCH($B$1, resultados!$A$1:$ZZ$1, 0))</f>
        <v/>
      </c>
      <c r="B588">
        <f>INDEX(resultados!$A$2:$ZZ$1440, 582, MATCH($B$2, resultados!$A$1:$ZZ$1, 0))</f>
        <v/>
      </c>
      <c r="C588">
        <f>INDEX(resultados!$A$2:$ZZ$1440, 582, MATCH($B$3, resultados!$A$1:$ZZ$1, 0))</f>
        <v/>
      </c>
    </row>
    <row r="589">
      <c r="A589">
        <f>INDEX(resultados!$A$2:$ZZ$1440, 583, MATCH($B$1, resultados!$A$1:$ZZ$1, 0))</f>
        <v/>
      </c>
      <c r="B589">
        <f>INDEX(resultados!$A$2:$ZZ$1440, 583, MATCH($B$2, resultados!$A$1:$ZZ$1, 0))</f>
        <v/>
      </c>
      <c r="C589">
        <f>INDEX(resultados!$A$2:$ZZ$1440, 583, MATCH($B$3, resultados!$A$1:$ZZ$1, 0))</f>
        <v/>
      </c>
    </row>
    <row r="590">
      <c r="A590">
        <f>INDEX(resultados!$A$2:$ZZ$1440, 584, MATCH($B$1, resultados!$A$1:$ZZ$1, 0))</f>
        <v/>
      </c>
      <c r="B590">
        <f>INDEX(resultados!$A$2:$ZZ$1440, 584, MATCH($B$2, resultados!$A$1:$ZZ$1, 0))</f>
        <v/>
      </c>
      <c r="C590">
        <f>INDEX(resultados!$A$2:$ZZ$1440, 584, MATCH($B$3, resultados!$A$1:$ZZ$1, 0))</f>
        <v/>
      </c>
    </row>
    <row r="591">
      <c r="A591">
        <f>INDEX(resultados!$A$2:$ZZ$1440, 585, MATCH($B$1, resultados!$A$1:$ZZ$1, 0))</f>
        <v/>
      </c>
      <c r="B591">
        <f>INDEX(resultados!$A$2:$ZZ$1440, 585, MATCH($B$2, resultados!$A$1:$ZZ$1, 0))</f>
        <v/>
      </c>
      <c r="C591">
        <f>INDEX(resultados!$A$2:$ZZ$1440, 585, MATCH($B$3, resultados!$A$1:$ZZ$1, 0))</f>
        <v/>
      </c>
    </row>
    <row r="592">
      <c r="A592">
        <f>INDEX(resultados!$A$2:$ZZ$1440, 586, MATCH($B$1, resultados!$A$1:$ZZ$1, 0))</f>
        <v/>
      </c>
      <c r="B592">
        <f>INDEX(resultados!$A$2:$ZZ$1440, 586, MATCH($B$2, resultados!$A$1:$ZZ$1, 0))</f>
        <v/>
      </c>
      <c r="C592">
        <f>INDEX(resultados!$A$2:$ZZ$1440, 586, MATCH($B$3, resultados!$A$1:$ZZ$1, 0))</f>
        <v/>
      </c>
    </row>
    <row r="593">
      <c r="A593">
        <f>INDEX(resultados!$A$2:$ZZ$1440, 587, MATCH($B$1, resultados!$A$1:$ZZ$1, 0))</f>
        <v/>
      </c>
      <c r="B593">
        <f>INDEX(resultados!$A$2:$ZZ$1440, 587, MATCH($B$2, resultados!$A$1:$ZZ$1, 0))</f>
        <v/>
      </c>
      <c r="C593">
        <f>INDEX(resultados!$A$2:$ZZ$1440, 587, MATCH($B$3, resultados!$A$1:$ZZ$1, 0))</f>
        <v/>
      </c>
    </row>
    <row r="594">
      <c r="A594">
        <f>INDEX(resultados!$A$2:$ZZ$1440, 588, MATCH($B$1, resultados!$A$1:$ZZ$1, 0))</f>
        <v/>
      </c>
      <c r="B594">
        <f>INDEX(resultados!$A$2:$ZZ$1440, 588, MATCH($B$2, resultados!$A$1:$ZZ$1, 0))</f>
        <v/>
      </c>
      <c r="C594">
        <f>INDEX(resultados!$A$2:$ZZ$1440, 588, MATCH($B$3, resultados!$A$1:$ZZ$1, 0))</f>
        <v/>
      </c>
    </row>
    <row r="595">
      <c r="A595">
        <f>INDEX(resultados!$A$2:$ZZ$1440, 589, MATCH($B$1, resultados!$A$1:$ZZ$1, 0))</f>
        <v/>
      </c>
      <c r="B595">
        <f>INDEX(resultados!$A$2:$ZZ$1440, 589, MATCH($B$2, resultados!$A$1:$ZZ$1, 0))</f>
        <v/>
      </c>
      <c r="C595">
        <f>INDEX(resultados!$A$2:$ZZ$1440, 589, MATCH($B$3, resultados!$A$1:$ZZ$1, 0))</f>
        <v/>
      </c>
    </row>
    <row r="596">
      <c r="A596">
        <f>INDEX(resultados!$A$2:$ZZ$1440, 590, MATCH($B$1, resultados!$A$1:$ZZ$1, 0))</f>
        <v/>
      </c>
      <c r="B596">
        <f>INDEX(resultados!$A$2:$ZZ$1440, 590, MATCH($B$2, resultados!$A$1:$ZZ$1, 0))</f>
        <v/>
      </c>
      <c r="C596">
        <f>INDEX(resultados!$A$2:$ZZ$1440, 590, MATCH($B$3, resultados!$A$1:$ZZ$1, 0))</f>
        <v/>
      </c>
    </row>
    <row r="597">
      <c r="A597">
        <f>INDEX(resultados!$A$2:$ZZ$1440, 591, MATCH($B$1, resultados!$A$1:$ZZ$1, 0))</f>
        <v/>
      </c>
      <c r="B597">
        <f>INDEX(resultados!$A$2:$ZZ$1440, 591, MATCH($B$2, resultados!$A$1:$ZZ$1, 0))</f>
        <v/>
      </c>
      <c r="C597">
        <f>INDEX(resultados!$A$2:$ZZ$1440, 591, MATCH($B$3, resultados!$A$1:$ZZ$1, 0))</f>
        <v/>
      </c>
    </row>
    <row r="598">
      <c r="A598">
        <f>INDEX(resultados!$A$2:$ZZ$1440, 592, MATCH($B$1, resultados!$A$1:$ZZ$1, 0))</f>
        <v/>
      </c>
      <c r="B598">
        <f>INDEX(resultados!$A$2:$ZZ$1440, 592, MATCH($B$2, resultados!$A$1:$ZZ$1, 0))</f>
        <v/>
      </c>
      <c r="C598">
        <f>INDEX(resultados!$A$2:$ZZ$1440, 592, MATCH($B$3, resultados!$A$1:$ZZ$1, 0))</f>
        <v/>
      </c>
    </row>
    <row r="599">
      <c r="A599">
        <f>INDEX(resultados!$A$2:$ZZ$1440, 593, MATCH($B$1, resultados!$A$1:$ZZ$1, 0))</f>
        <v/>
      </c>
      <c r="B599">
        <f>INDEX(resultados!$A$2:$ZZ$1440, 593, MATCH($B$2, resultados!$A$1:$ZZ$1, 0))</f>
        <v/>
      </c>
      <c r="C599">
        <f>INDEX(resultados!$A$2:$ZZ$1440, 593, MATCH($B$3, resultados!$A$1:$ZZ$1, 0))</f>
        <v/>
      </c>
    </row>
    <row r="600">
      <c r="A600">
        <f>INDEX(resultados!$A$2:$ZZ$1440, 594, MATCH($B$1, resultados!$A$1:$ZZ$1, 0))</f>
        <v/>
      </c>
      <c r="B600">
        <f>INDEX(resultados!$A$2:$ZZ$1440, 594, MATCH($B$2, resultados!$A$1:$ZZ$1, 0))</f>
        <v/>
      </c>
      <c r="C600">
        <f>INDEX(resultados!$A$2:$ZZ$1440, 594, MATCH($B$3, resultados!$A$1:$ZZ$1, 0))</f>
        <v/>
      </c>
    </row>
    <row r="601">
      <c r="A601">
        <f>INDEX(resultados!$A$2:$ZZ$1440, 595, MATCH($B$1, resultados!$A$1:$ZZ$1, 0))</f>
        <v/>
      </c>
      <c r="B601">
        <f>INDEX(resultados!$A$2:$ZZ$1440, 595, MATCH($B$2, resultados!$A$1:$ZZ$1, 0))</f>
        <v/>
      </c>
      <c r="C601">
        <f>INDEX(resultados!$A$2:$ZZ$1440, 595, MATCH($B$3, resultados!$A$1:$ZZ$1, 0))</f>
        <v/>
      </c>
    </row>
    <row r="602">
      <c r="A602">
        <f>INDEX(resultados!$A$2:$ZZ$1440, 596, MATCH($B$1, resultados!$A$1:$ZZ$1, 0))</f>
        <v/>
      </c>
      <c r="B602">
        <f>INDEX(resultados!$A$2:$ZZ$1440, 596, MATCH($B$2, resultados!$A$1:$ZZ$1, 0))</f>
        <v/>
      </c>
      <c r="C602">
        <f>INDEX(resultados!$A$2:$ZZ$1440, 596, MATCH($B$3, resultados!$A$1:$ZZ$1, 0))</f>
        <v/>
      </c>
    </row>
    <row r="603">
      <c r="A603">
        <f>INDEX(resultados!$A$2:$ZZ$1440, 597, MATCH($B$1, resultados!$A$1:$ZZ$1, 0))</f>
        <v/>
      </c>
      <c r="B603">
        <f>INDEX(resultados!$A$2:$ZZ$1440, 597, MATCH($B$2, resultados!$A$1:$ZZ$1, 0))</f>
        <v/>
      </c>
      <c r="C603">
        <f>INDEX(resultados!$A$2:$ZZ$1440, 597, MATCH($B$3, resultados!$A$1:$ZZ$1, 0))</f>
        <v/>
      </c>
    </row>
    <row r="604">
      <c r="A604">
        <f>INDEX(resultados!$A$2:$ZZ$1440, 598, MATCH($B$1, resultados!$A$1:$ZZ$1, 0))</f>
        <v/>
      </c>
      <c r="B604">
        <f>INDEX(resultados!$A$2:$ZZ$1440, 598, MATCH($B$2, resultados!$A$1:$ZZ$1, 0))</f>
        <v/>
      </c>
      <c r="C604">
        <f>INDEX(resultados!$A$2:$ZZ$1440, 598, MATCH($B$3, resultados!$A$1:$ZZ$1, 0))</f>
        <v/>
      </c>
    </row>
    <row r="605">
      <c r="A605">
        <f>INDEX(resultados!$A$2:$ZZ$1440, 599, MATCH($B$1, resultados!$A$1:$ZZ$1, 0))</f>
        <v/>
      </c>
      <c r="B605">
        <f>INDEX(resultados!$A$2:$ZZ$1440, 599, MATCH($B$2, resultados!$A$1:$ZZ$1, 0))</f>
        <v/>
      </c>
      <c r="C605">
        <f>INDEX(resultados!$A$2:$ZZ$1440, 599, MATCH($B$3, resultados!$A$1:$ZZ$1, 0))</f>
        <v/>
      </c>
    </row>
    <row r="606">
      <c r="A606">
        <f>INDEX(resultados!$A$2:$ZZ$1440, 600, MATCH($B$1, resultados!$A$1:$ZZ$1, 0))</f>
        <v/>
      </c>
      <c r="B606">
        <f>INDEX(resultados!$A$2:$ZZ$1440, 600, MATCH($B$2, resultados!$A$1:$ZZ$1, 0))</f>
        <v/>
      </c>
      <c r="C606">
        <f>INDEX(resultados!$A$2:$ZZ$1440, 600, MATCH($B$3, resultados!$A$1:$ZZ$1, 0))</f>
        <v/>
      </c>
    </row>
    <row r="607">
      <c r="A607">
        <f>INDEX(resultados!$A$2:$ZZ$1440, 601, MATCH($B$1, resultados!$A$1:$ZZ$1, 0))</f>
        <v/>
      </c>
      <c r="B607">
        <f>INDEX(resultados!$A$2:$ZZ$1440, 601, MATCH($B$2, resultados!$A$1:$ZZ$1, 0))</f>
        <v/>
      </c>
      <c r="C607">
        <f>INDEX(resultados!$A$2:$ZZ$1440, 601, MATCH($B$3, resultados!$A$1:$ZZ$1, 0))</f>
        <v/>
      </c>
    </row>
    <row r="608">
      <c r="A608">
        <f>INDEX(resultados!$A$2:$ZZ$1440, 602, MATCH($B$1, resultados!$A$1:$ZZ$1, 0))</f>
        <v/>
      </c>
      <c r="B608">
        <f>INDEX(resultados!$A$2:$ZZ$1440, 602, MATCH($B$2, resultados!$A$1:$ZZ$1, 0))</f>
        <v/>
      </c>
      <c r="C608">
        <f>INDEX(resultados!$A$2:$ZZ$1440, 602, MATCH($B$3, resultados!$A$1:$ZZ$1, 0))</f>
        <v/>
      </c>
    </row>
    <row r="609">
      <c r="A609">
        <f>INDEX(resultados!$A$2:$ZZ$1440, 603, MATCH($B$1, resultados!$A$1:$ZZ$1, 0))</f>
        <v/>
      </c>
      <c r="B609">
        <f>INDEX(resultados!$A$2:$ZZ$1440, 603, MATCH($B$2, resultados!$A$1:$ZZ$1, 0))</f>
        <v/>
      </c>
      <c r="C609">
        <f>INDEX(resultados!$A$2:$ZZ$1440, 603, MATCH($B$3, resultados!$A$1:$ZZ$1, 0))</f>
        <v/>
      </c>
    </row>
    <row r="610">
      <c r="A610">
        <f>INDEX(resultados!$A$2:$ZZ$1440, 604, MATCH($B$1, resultados!$A$1:$ZZ$1, 0))</f>
        <v/>
      </c>
      <c r="B610">
        <f>INDEX(resultados!$A$2:$ZZ$1440, 604, MATCH($B$2, resultados!$A$1:$ZZ$1, 0))</f>
        <v/>
      </c>
      <c r="C610">
        <f>INDEX(resultados!$A$2:$ZZ$1440, 604, MATCH($B$3, resultados!$A$1:$ZZ$1, 0))</f>
        <v/>
      </c>
    </row>
    <row r="611">
      <c r="A611">
        <f>INDEX(resultados!$A$2:$ZZ$1440, 605, MATCH($B$1, resultados!$A$1:$ZZ$1, 0))</f>
        <v/>
      </c>
      <c r="B611">
        <f>INDEX(resultados!$A$2:$ZZ$1440, 605, MATCH($B$2, resultados!$A$1:$ZZ$1, 0))</f>
        <v/>
      </c>
      <c r="C611">
        <f>INDEX(resultados!$A$2:$ZZ$1440, 605, MATCH($B$3, resultados!$A$1:$ZZ$1, 0))</f>
        <v/>
      </c>
    </row>
    <row r="612">
      <c r="A612">
        <f>INDEX(resultados!$A$2:$ZZ$1440, 606, MATCH($B$1, resultados!$A$1:$ZZ$1, 0))</f>
        <v/>
      </c>
      <c r="B612">
        <f>INDEX(resultados!$A$2:$ZZ$1440, 606, MATCH($B$2, resultados!$A$1:$ZZ$1, 0))</f>
        <v/>
      </c>
      <c r="C612">
        <f>INDEX(resultados!$A$2:$ZZ$1440, 606, MATCH($B$3, resultados!$A$1:$ZZ$1, 0))</f>
        <v/>
      </c>
    </row>
    <row r="613">
      <c r="A613">
        <f>INDEX(resultados!$A$2:$ZZ$1440, 607, MATCH($B$1, resultados!$A$1:$ZZ$1, 0))</f>
        <v/>
      </c>
      <c r="B613">
        <f>INDEX(resultados!$A$2:$ZZ$1440, 607, MATCH($B$2, resultados!$A$1:$ZZ$1, 0))</f>
        <v/>
      </c>
      <c r="C613">
        <f>INDEX(resultados!$A$2:$ZZ$1440, 607, MATCH($B$3, resultados!$A$1:$ZZ$1, 0))</f>
        <v/>
      </c>
    </row>
    <row r="614">
      <c r="A614">
        <f>INDEX(resultados!$A$2:$ZZ$1440, 608, MATCH($B$1, resultados!$A$1:$ZZ$1, 0))</f>
        <v/>
      </c>
      <c r="B614">
        <f>INDEX(resultados!$A$2:$ZZ$1440, 608, MATCH($B$2, resultados!$A$1:$ZZ$1, 0))</f>
        <v/>
      </c>
      <c r="C614">
        <f>INDEX(resultados!$A$2:$ZZ$1440, 608, MATCH($B$3, resultados!$A$1:$ZZ$1, 0))</f>
        <v/>
      </c>
    </row>
    <row r="615">
      <c r="A615">
        <f>INDEX(resultados!$A$2:$ZZ$1440, 609, MATCH($B$1, resultados!$A$1:$ZZ$1, 0))</f>
        <v/>
      </c>
      <c r="B615">
        <f>INDEX(resultados!$A$2:$ZZ$1440, 609, MATCH($B$2, resultados!$A$1:$ZZ$1, 0))</f>
        <v/>
      </c>
      <c r="C615">
        <f>INDEX(resultados!$A$2:$ZZ$1440, 609, MATCH($B$3, resultados!$A$1:$ZZ$1, 0))</f>
        <v/>
      </c>
    </row>
    <row r="616">
      <c r="A616">
        <f>INDEX(resultados!$A$2:$ZZ$1440, 610, MATCH($B$1, resultados!$A$1:$ZZ$1, 0))</f>
        <v/>
      </c>
      <c r="B616">
        <f>INDEX(resultados!$A$2:$ZZ$1440, 610, MATCH($B$2, resultados!$A$1:$ZZ$1, 0))</f>
        <v/>
      </c>
      <c r="C616">
        <f>INDEX(resultados!$A$2:$ZZ$1440, 610, MATCH($B$3, resultados!$A$1:$ZZ$1, 0))</f>
        <v/>
      </c>
    </row>
    <row r="617">
      <c r="A617">
        <f>INDEX(resultados!$A$2:$ZZ$1440, 611, MATCH($B$1, resultados!$A$1:$ZZ$1, 0))</f>
        <v/>
      </c>
      <c r="B617">
        <f>INDEX(resultados!$A$2:$ZZ$1440, 611, MATCH($B$2, resultados!$A$1:$ZZ$1, 0))</f>
        <v/>
      </c>
      <c r="C617">
        <f>INDEX(resultados!$A$2:$ZZ$1440, 611, MATCH($B$3, resultados!$A$1:$ZZ$1, 0))</f>
        <v/>
      </c>
    </row>
    <row r="618">
      <c r="A618">
        <f>INDEX(resultados!$A$2:$ZZ$1440, 612, MATCH($B$1, resultados!$A$1:$ZZ$1, 0))</f>
        <v/>
      </c>
      <c r="B618">
        <f>INDEX(resultados!$A$2:$ZZ$1440, 612, MATCH($B$2, resultados!$A$1:$ZZ$1, 0))</f>
        <v/>
      </c>
      <c r="C618">
        <f>INDEX(resultados!$A$2:$ZZ$1440, 612, MATCH($B$3, resultados!$A$1:$ZZ$1, 0))</f>
        <v/>
      </c>
    </row>
    <row r="619">
      <c r="A619">
        <f>INDEX(resultados!$A$2:$ZZ$1440, 613, MATCH($B$1, resultados!$A$1:$ZZ$1, 0))</f>
        <v/>
      </c>
      <c r="B619">
        <f>INDEX(resultados!$A$2:$ZZ$1440, 613, MATCH($B$2, resultados!$A$1:$ZZ$1, 0))</f>
        <v/>
      </c>
      <c r="C619">
        <f>INDEX(resultados!$A$2:$ZZ$1440, 613, MATCH($B$3, resultados!$A$1:$ZZ$1, 0))</f>
        <v/>
      </c>
    </row>
    <row r="620">
      <c r="A620">
        <f>INDEX(resultados!$A$2:$ZZ$1440, 614, MATCH($B$1, resultados!$A$1:$ZZ$1, 0))</f>
        <v/>
      </c>
      <c r="B620">
        <f>INDEX(resultados!$A$2:$ZZ$1440, 614, MATCH($B$2, resultados!$A$1:$ZZ$1, 0))</f>
        <v/>
      </c>
      <c r="C620">
        <f>INDEX(resultados!$A$2:$ZZ$1440, 614, MATCH($B$3, resultados!$A$1:$ZZ$1, 0))</f>
        <v/>
      </c>
    </row>
    <row r="621">
      <c r="A621">
        <f>INDEX(resultados!$A$2:$ZZ$1440, 615, MATCH($B$1, resultados!$A$1:$ZZ$1, 0))</f>
        <v/>
      </c>
      <c r="B621">
        <f>INDEX(resultados!$A$2:$ZZ$1440, 615, MATCH($B$2, resultados!$A$1:$ZZ$1, 0))</f>
        <v/>
      </c>
      <c r="C621">
        <f>INDEX(resultados!$A$2:$ZZ$1440, 615, MATCH($B$3, resultados!$A$1:$ZZ$1, 0))</f>
        <v/>
      </c>
    </row>
    <row r="622">
      <c r="A622">
        <f>INDEX(resultados!$A$2:$ZZ$1440, 616, MATCH($B$1, resultados!$A$1:$ZZ$1, 0))</f>
        <v/>
      </c>
      <c r="B622">
        <f>INDEX(resultados!$A$2:$ZZ$1440, 616, MATCH($B$2, resultados!$A$1:$ZZ$1, 0))</f>
        <v/>
      </c>
      <c r="C622">
        <f>INDEX(resultados!$A$2:$ZZ$1440, 616, MATCH($B$3, resultados!$A$1:$ZZ$1, 0))</f>
        <v/>
      </c>
    </row>
    <row r="623">
      <c r="A623">
        <f>INDEX(resultados!$A$2:$ZZ$1440, 617, MATCH($B$1, resultados!$A$1:$ZZ$1, 0))</f>
        <v/>
      </c>
      <c r="B623">
        <f>INDEX(resultados!$A$2:$ZZ$1440, 617, MATCH($B$2, resultados!$A$1:$ZZ$1, 0))</f>
        <v/>
      </c>
      <c r="C623">
        <f>INDEX(resultados!$A$2:$ZZ$1440, 617, MATCH($B$3, resultados!$A$1:$ZZ$1, 0))</f>
        <v/>
      </c>
    </row>
    <row r="624">
      <c r="A624">
        <f>INDEX(resultados!$A$2:$ZZ$1440, 618, MATCH($B$1, resultados!$A$1:$ZZ$1, 0))</f>
        <v/>
      </c>
      <c r="B624">
        <f>INDEX(resultados!$A$2:$ZZ$1440, 618, MATCH($B$2, resultados!$A$1:$ZZ$1, 0))</f>
        <v/>
      </c>
      <c r="C624">
        <f>INDEX(resultados!$A$2:$ZZ$1440, 618, MATCH($B$3, resultados!$A$1:$ZZ$1, 0))</f>
        <v/>
      </c>
    </row>
    <row r="625">
      <c r="A625">
        <f>INDEX(resultados!$A$2:$ZZ$1440, 619, MATCH($B$1, resultados!$A$1:$ZZ$1, 0))</f>
        <v/>
      </c>
      <c r="B625">
        <f>INDEX(resultados!$A$2:$ZZ$1440, 619, MATCH($B$2, resultados!$A$1:$ZZ$1, 0))</f>
        <v/>
      </c>
      <c r="C625">
        <f>INDEX(resultados!$A$2:$ZZ$1440, 619, MATCH($B$3, resultados!$A$1:$ZZ$1, 0))</f>
        <v/>
      </c>
    </row>
    <row r="626">
      <c r="A626">
        <f>INDEX(resultados!$A$2:$ZZ$1440, 620, MATCH($B$1, resultados!$A$1:$ZZ$1, 0))</f>
        <v/>
      </c>
      <c r="B626">
        <f>INDEX(resultados!$A$2:$ZZ$1440, 620, MATCH($B$2, resultados!$A$1:$ZZ$1, 0))</f>
        <v/>
      </c>
      <c r="C626">
        <f>INDEX(resultados!$A$2:$ZZ$1440, 620, MATCH($B$3, resultados!$A$1:$ZZ$1, 0))</f>
        <v/>
      </c>
    </row>
    <row r="627">
      <c r="A627">
        <f>INDEX(resultados!$A$2:$ZZ$1440, 621, MATCH($B$1, resultados!$A$1:$ZZ$1, 0))</f>
        <v/>
      </c>
      <c r="B627">
        <f>INDEX(resultados!$A$2:$ZZ$1440, 621, MATCH($B$2, resultados!$A$1:$ZZ$1, 0))</f>
        <v/>
      </c>
      <c r="C627">
        <f>INDEX(resultados!$A$2:$ZZ$1440, 621, MATCH($B$3, resultados!$A$1:$ZZ$1, 0))</f>
        <v/>
      </c>
    </row>
    <row r="628">
      <c r="A628">
        <f>INDEX(resultados!$A$2:$ZZ$1440, 622, MATCH($B$1, resultados!$A$1:$ZZ$1, 0))</f>
        <v/>
      </c>
      <c r="B628">
        <f>INDEX(resultados!$A$2:$ZZ$1440, 622, MATCH($B$2, resultados!$A$1:$ZZ$1, 0))</f>
        <v/>
      </c>
      <c r="C628">
        <f>INDEX(resultados!$A$2:$ZZ$1440, 622, MATCH($B$3, resultados!$A$1:$ZZ$1, 0))</f>
        <v/>
      </c>
    </row>
    <row r="629">
      <c r="A629">
        <f>INDEX(resultados!$A$2:$ZZ$1440, 623, MATCH($B$1, resultados!$A$1:$ZZ$1, 0))</f>
        <v/>
      </c>
      <c r="B629">
        <f>INDEX(resultados!$A$2:$ZZ$1440, 623, MATCH($B$2, resultados!$A$1:$ZZ$1, 0))</f>
        <v/>
      </c>
      <c r="C629">
        <f>INDEX(resultados!$A$2:$ZZ$1440, 623, MATCH($B$3, resultados!$A$1:$ZZ$1, 0))</f>
        <v/>
      </c>
    </row>
    <row r="630">
      <c r="A630">
        <f>INDEX(resultados!$A$2:$ZZ$1440, 624, MATCH($B$1, resultados!$A$1:$ZZ$1, 0))</f>
        <v/>
      </c>
      <c r="B630">
        <f>INDEX(resultados!$A$2:$ZZ$1440, 624, MATCH($B$2, resultados!$A$1:$ZZ$1, 0))</f>
        <v/>
      </c>
      <c r="C630">
        <f>INDEX(resultados!$A$2:$ZZ$1440, 624, MATCH($B$3, resultados!$A$1:$ZZ$1, 0))</f>
        <v/>
      </c>
    </row>
    <row r="631">
      <c r="A631">
        <f>INDEX(resultados!$A$2:$ZZ$1440, 625, MATCH($B$1, resultados!$A$1:$ZZ$1, 0))</f>
        <v/>
      </c>
      <c r="B631">
        <f>INDEX(resultados!$A$2:$ZZ$1440, 625, MATCH($B$2, resultados!$A$1:$ZZ$1, 0))</f>
        <v/>
      </c>
      <c r="C631">
        <f>INDEX(resultados!$A$2:$ZZ$1440, 625, MATCH($B$3, resultados!$A$1:$ZZ$1, 0))</f>
        <v/>
      </c>
    </row>
    <row r="632">
      <c r="A632">
        <f>INDEX(resultados!$A$2:$ZZ$1440, 626, MATCH($B$1, resultados!$A$1:$ZZ$1, 0))</f>
        <v/>
      </c>
      <c r="B632">
        <f>INDEX(resultados!$A$2:$ZZ$1440, 626, MATCH($B$2, resultados!$A$1:$ZZ$1, 0))</f>
        <v/>
      </c>
      <c r="C632">
        <f>INDEX(resultados!$A$2:$ZZ$1440, 626, MATCH($B$3, resultados!$A$1:$ZZ$1, 0))</f>
        <v/>
      </c>
    </row>
    <row r="633">
      <c r="A633">
        <f>INDEX(resultados!$A$2:$ZZ$1440, 627, MATCH($B$1, resultados!$A$1:$ZZ$1, 0))</f>
        <v/>
      </c>
      <c r="B633">
        <f>INDEX(resultados!$A$2:$ZZ$1440, 627, MATCH($B$2, resultados!$A$1:$ZZ$1, 0))</f>
        <v/>
      </c>
      <c r="C633">
        <f>INDEX(resultados!$A$2:$ZZ$1440, 627, MATCH($B$3, resultados!$A$1:$ZZ$1, 0))</f>
        <v/>
      </c>
    </row>
    <row r="634">
      <c r="A634">
        <f>INDEX(resultados!$A$2:$ZZ$1440, 628, MATCH($B$1, resultados!$A$1:$ZZ$1, 0))</f>
        <v/>
      </c>
      <c r="B634">
        <f>INDEX(resultados!$A$2:$ZZ$1440, 628, MATCH($B$2, resultados!$A$1:$ZZ$1, 0))</f>
        <v/>
      </c>
      <c r="C634">
        <f>INDEX(resultados!$A$2:$ZZ$1440, 628, MATCH($B$3, resultados!$A$1:$ZZ$1, 0))</f>
        <v/>
      </c>
    </row>
    <row r="635">
      <c r="A635">
        <f>INDEX(resultados!$A$2:$ZZ$1440, 629, MATCH($B$1, resultados!$A$1:$ZZ$1, 0))</f>
        <v/>
      </c>
      <c r="B635">
        <f>INDEX(resultados!$A$2:$ZZ$1440, 629, MATCH($B$2, resultados!$A$1:$ZZ$1, 0))</f>
        <v/>
      </c>
      <c r="C635">
        <f>INDEX(resultados!$A$2:$ZZ$1440, 629, MATCH($B$3, resultados!$A$1:$ZZ$1, 0))</f>
        <v/>
      </c>
    </row>
    <row r="636">
      <c r="A636">
        <f>INDEX(resultados!$A$2:$ZZ$1440, 630, MATCH($B$1, resultados!$A$1:$ZZ$1, 0))</f>
        <v/>
      </c>
      <c r="B636">
        <f>INDEX(resultados!$A$2:$ZZ$1440, 630, MATCH($B$2, resultados!$A$1:$ZZ$1, 0))</f>
        <v/>
      </c>
      <c r="C636">
        <f>INDEX(resultados!$A$2:$ZZ$1440, 630, MATCH($B$3, resultados!$A$1:$ZZ$1, 0))</f>
        <v/>
      </c>
    </row>
    <row r="637">
      <c r="A637">
        <f>INDEX(resultados!$A$2:$ZZ$1440, 631, MATCH($B$1, resultados!$A$1:$ZZ$1, 0))</f>
        <v/>
      </c>
      <c r="B637">
        <f>INDEX(resultados!$A$2:$ZZ$1440, 631, MATCH($B$2, resultados!$A$1:$ZZ$1, 0))</f>
        <v/>
      </c>
      <c r="C637">
        <f>INDEX(resultados!$A$2:$ZZ$1440, 631, MATCH($B$3, resultados!$A$1:$ZZ$1, 0))</f>
        <v/>
      </c>
    </row>
    <row r="638">
      <c r="A638">
        <f>INDEX(resultados!$A$2:$ZZ$1440, 632, MATCH($B$1, resultados!$A$1:$ZZ$1, 0))</f>
        <v/>
      </c>
      <c r="B638">
        <f>INDEX(resultados!$A$2:$ZZ$1440, 632, MATCH($B$2, resultados!$A$1:$ZZ$1, 0))</f>
        <v/>
      </c>
      <c r="C638">
        <f>INDEX(resultados!$A$2:$ZZ$1440, 632, MATCH($B$3, resultados!$A$1:$ZZ$1, 0))</f>
        <v/>
      </c>
    </row>
    <row r="639">
      <c r="A639">
        <f>INDEX(resultados!$A$2:$ZZ$1440, 633, MATCH($B$1, resultados!$A$1:$ZZ$1, 0))</f>
        <v/>
      </c>
      <c r="B639">
        <f>INDEX(resultados!$A$2:$ZZ$1440, 633, MATCH($B$2, resultados!$A$1:$ZZ$1, 0))</f>
        <v/>
      </c>
      <c r="C639">
        <f>INDEX(resultados!$A$2:$ZZ$1440, 633, MATCH($B$3, resultados!$A$1:$ZZ$1, 0))</f>
        <v/>
      </c>
    </row>
    <row r="640">
      <c r="A640">
        <f>INDEX(resultados!$A$2:$ZZ$1440, 634, MATCH($B$1, resultados!$A$1:$ZZ$1, 0))</f>
        <v/>
      </c>
      <c r="B640">
        <f>INDEX(resultados!$A$2:$ZZ$1440, 634, MATCH($B$2, resultados!$A$1:$ZZ$1, 0))</f>
        <v/>
      </c>
      <c r="C640">
        <f>INDEX(resultados!$A$2:$ZZ$1440, 634, MATCH($B$3, resultados!$A$1:$ZZ$1, 0))</f>
        <v/>
      </c>
    </row>
    <row r="641">
      <c r="A641">
        <f>INDEX(resultados!$A$2:$ZZ$1440, 635, MATCH($B$1, resultados!$A$1:$ZZ$1, 0))</f>
        <v/>
      </c>
      <c r="B641">
        <f>INDEX(resultados!$A$2:$ZZ$1440, 635, MATCH($B$2, resultados!$A$1:$ZZ$1, 0))</f>
        <v/>
      </c>
      <c r="C641">
        <f>INDEX(resultados!$A$2:$ZZ$1440, 635, MATCH($B$3, resultados!$A$1:$ZZ$1, 0))</f>
        <v/>
      </c>
    </row>
    <row r="642">
      <c r="A642">
        <f>INDEX(resultados!$A$2:$ZZ$1440, 636, MATCH($B$1, resultados!$A$1:$ZZ$1, 0))</f>
        <v/>
      </c>
      <c r="B642">
        <f>INDEX(resultados!$A$2:$ZZ$1440, 636, MATCH($B$2, resultados!$A$1:$ZZ$1, 0))</f>
        <v/>
      </c>
      <c r="C642">
        <f>INDEX(resultados!$A$2:$ZZ$1440, 636, MATCH($B$3, resultados!$A$1:$ZZ$1, 0))</f>
        <v/>
      </c>
    </row>
    <row r="643">
      <c r="A643">
        <f>INDEX(resultados!$A$2:$ZZ$1440, 637, MATCH($B$1, resultados!$A$1:$ZZ$1, 0))</f>
        <v/>
      </c>
      <c r="B643">
        <f>INDEX(resultados!$A$2:$ZZ$1440, 637, MATCH($B$2, resultados!$A$1:$ZZ$1, 0))</f>
        <v/>
      </c>
      <c r="C643">
        <f>INDEX(resultados!$A$2:$ZZ$1440, 637, MATCH($B$3, resultados!$A$1:$ZZ$1, 0))</f>
        <v/>
      </c>
    </row>
    <row r="644">
      <c r="A644">
        <f>INDEX(resultados!$A$2:$ZZ$1440, 638, MATCH($B$1, resultados!$A$1:$ZZ$1, 0))</f>
        <v/>
      </c>
      <c r="B644">
        <f>INDEX(resultados!$A$2:$ZZ$1440, 638, MATCH($B$2, resultados!$A$1:$ZZ$1, 0))</f>
        <v/>
      </c>
      <c r="C644">
        <f>INDEX(resultados!$A$2:$ZZ$1440, 638, MATCH($B$3, resultados!$A$1:$ZZ$1, 0))</f>
        <v/>
      </c>
    </row>
    <row r="645">
      <c r="A645">
        <f>INDEX(resultados!$A$2:$ZZ$1440, 639, MATCH($B$1, resultados!$A$1:$ZZ$1, 0))</f>
        <v/>
      </c>
      <c r="B645">
        <f>INDEX(resultados!$A$2:$ZZ$1440, 639, MATCH($B$2, resultados!$A$1:$ZZ$1, 0))</f>
        <v/>
      </c>
      <c r="C645">
        <f>INDEX(resultados!$A$2:$ZZ$1440, 639, MATCH($B$3, resultados!$A$1:$ZZ$1, 0))</f>
        <v/>
      </c>
    </row>
    <row r="646">
      <c r="A646">
        <f>INDEX(resultados!$A$2:$ZZ$1440, 640, MATCH($B$1, resultados!$A$1:$ZZ$1, 0))</f>
        <v/>
      </c>
      <c r="B646">
        <f>INDEX(resultados!$A$2:$ZZ$1440, 640, MATCH($B$2, resultados!$A$1:$ZZ$1, 0))</f>
        <v/>
      </c>
      <c r="C646">
        <f>INDEX(resultados!$A$2:$ZZ$1440, 640, MATCH($B$3, resultados!$A$1:$ZZ$1, 0))</f>
        <v/>
      </c>
    </row>
    <row r="647">
      <c r="A647">
        <f>INDEX(resultados!$A$2:$ZZ$1440, 641, MATCH($B$1, resultados!$A$1:$ZZ$1, 0))</f>
        <v/>
      </c>
      <c r="B647">
        <f>INDEX(resultados!$A$2:$ZZ$1440, 641, MATCH($B$2, resultados!$A$1:$ZZ$1, 0))</f>
        <v/>
      </c>
      <c r="C647">
        <f>INDEX(resultados!$A$2:$ZZ$1440, 641, MATCH($B$3, resultados!$A$1:$ZZ$1, 0))</f>
        <v/>
      </c>
    </row>
    <row r="648">
      <c r="A648">
        <f>INDEX(resultados!$A$2:$ZZ$1440, 642, MATCH($B$1, resultados!$A$1:$ZZ$1, 0))</f>
        <v/>
      </c>
      <c r="B648">
        <f>INDEX(resultados!$A$2:$ZZ$1440, 642, MATCH($B$2, resultados!$A$1:$ZZ$1, 0))</f>
        <v/>
      </c>
      <c r="C648">
        <f>INDEX(resultados!$A$2:$ZZ$1440, 642, MATCH($B$3, resultados!$A$1:$ZZ$1, 0))</f>
        <v/>
      </c>
    </row>
    <row r="649">
      <c r="A649">
        <f>INDEX(resultados!$A$2:$ZZ$1440, 643, MATCH($B$1, resultados!$A$1:$ZZ$1, 0))</f>
        <v/>
      </c>
      <c r="B649">
        <f>INDEX(resultados!$A$2:$ZZ$1440, 643, MATCH($B$2, resultados!$A$1:$ZZ$1, 0))</f>
        <v/>
      </c>
      <c r="C649">
        <f>INDEX(resultados!$A$2:$ZZ$1440, 643, MATCH($B$3, resultados!$A$1:$ZZ$1, 0))</f>
        <v/>
      </c>
    </row>
    <row r="650">
      <c r="A650">
        <f>INDEX(resultados!$A$2:$ZZ$1440, 644, MATCH($B$1, resultados!$A$1:$ZZ$1, 0))</f>
        <v/>
      </c>
      <c r="B650">
        <f>INDEX(resultados!$A$2:$ZZ$1440, 644, MATCH($B$2, resultados!$A$1:$ZZ$1, 0))</f>
        <v/>
      </c>
      <c r="C650">
        <f>INDEX(resultados!$A$2:$ZZ$1440, 644, MATCH($B$3, resultados!$A$1:$ZZ$1, 0))</f>
        <v/>
      </c>
    </row>
    <row r="651">
      <c r="A651">
        <f>INDEX(resultados!$A$2:$ZZ$1440, 645, MATCH($B$1, resultados!$A$1:$ZZ$1, 0))</f>
        <v/>
      </c>
      <c r="B651">
        <f>INDEX(resultados!$A$2:$ZZ$1440, 645, MATCH($B$2, resultados!$A$1:$ZZ$1, 0))</f>
        <v/>
      </c>
      <c r="C651">
        <f>INDEX(resultados!$A$2:$ZZ$1440, 645, MATCH($B$3, resultados!$A$1:$ZZ$1, 0))</f>
        <v/>
      </c>
    </row>
    <row r="652">
      <c r="A652">
        <f>INDEX(resultados!$A$2:$ZZ$1440, 646, MATCH($B$1, resultados!$A$1:$ZZ$1, 0))</f>
        <v/>
      </c>
      <c r="B652">
        <f>INDEX(resultados!$A$2:$ZZ$1440, 646, MATCH($B$2, resultados!$A$1:$ZZ$1, 0))</f>
        <v/>
      </c>
      <c r="C652">
        <f>INDEX(resultados!$A$2:$ZZ$1440, 646, MATCH($B$3, resultados!$A$1:$ZZ$1, 0))</f>
        <v/>
      </c>
    </row>
    <row r="653">
      <c r="A653">
        <f>INDEX(resultados!$A$2:$ZZ$1440, 647, MATCH($B$1, resultados!$A$1:$ZZ$1, 0))</f>
        <v/>
      </c>
      <c r="B653">
        <f>INDEX(resultados!$A$2:$ZZ$1440, 647, MATCH($B$2, resultados!$A$1:$ZZ$1, 0))</f>
        <v/>
      </c>
      <c r="C653">
        <f>INDEX(resultados!$A$2:$ZZ$1440, 647, MATCH($B$3, resultados!$A$1:$ZZ$1, 0))</f>
        <v/>
      </c>
    </row>
    <row r="654">
      <c r="A654">
        <f>INDEX(resultados!$A$2:$ZZ$1440, 648, MATCH($B$1, resultados!$A$1:$ZZ$1, 0))</f>
        <v/>
      </c>
      <c r="B654">
        <f>INDEX(resultados!$A$2:$ZZ$1440, 648, MATCH($B$2, resultados!$A$1:$ZZ$1, 0))</f>
        <v/>
      </c>
      <c r="C654">
        <f>INDEX(resultados!$A$2:$ZZ$1440, 648, MATCH($B$3, resultados!$A$1:$ZZ$1, 0))</f>
        <v/>
      </c>
    </row>
    <row r="655">
      <c r="A655">
        <f>INDEX(resultados!$A$2:$ZZ$1440, 649, MATCH($B$1, resultados!$A$1:$ZZ$1, 0))</f>
        <v/>
      </c>
      <c r="B655">
        <f>INDEX(resultados!$A$2:$ZZ$1440, 649, MATCH($B$2, resultados!$A$1:$ZZ$1, 0))</f>
        <v/>
      </c>
      <c r="C655">
        <f>INDEX(resultados!$A$2:$ZZ$1440, 649, MATCH($B$3, resultados!$A$1:$ZZ$1, 0))</f>
        <v/>
      </c>
    </row>
    <row r="656">
      <c r="A656">
        <f>INDEX(resultados!$A$2:$ZZ$1440, 650, MATCH($B$1, resultados!$A$1:$ZZ$1, 0))</f>
        <v/>
      </c>
      <c r="B656">
        <f>INDEX(resultados!$A$2:$ZZ$1440, 650, MATCH($B$2, resultados!$A$1:$ZZ$1, 0))</f>
        <v/>
      </c>
      <c r="C656">
        <f>INDEX(resultados!$A$2:$ZZ$1440, 650, MATCH($B$3, resultados!$A$1:$ZZ$1, 0))</f>
        <v/>
      </c>
    </row>
    <row r="657">
      <c r="A657">
        <f>INDEX(resultados!$A$2:$ZZ$1440, 651, MATCH($B$1, resultados!$A$1:$ZZ$1, 0))</f>
        <v/>
      </c>
      <c r="B657">
        <f>INDEX(resultados!$A$2:$ZZ$1440, 651, MATCH($B$2, resultados!$A$1:$ZZ$1, 0))</f>
        <v/>
      </c>
      <c r="C657">
        <f>INDEX(resultados!$A$2:$ZZ$1440, 651, MATCH($B$3, resultados!$A$1:$ZZ$1, 0))</f>
        <v/>
      </c>
    </row>
    <row r="658">
      <c r="A658">
        <f>INDEX(resultados!$A$2:$ZZ$1440, 652, MATCH($B$1, resultados!$A$1:$ZZ$1, 0))</f>
        <v/>
      </c>
      <c r="B658">
        <f>INDEX(resultados!$A$2:$ZZ$1440, 652, MATCH($B$2, resultados!$A$1:$ZZ$1, 0))</f>
        <v/>
      </c>
      <c r="C658">
        <f>INDEX(resultados!$A$2:$ZZ$1440, 652, MATCH($B$3, resultados!$A$1:$ZZ$1, 0))</f>
        <v/>
      </c>
    </row>
    <row r="659">
      <c r="A659">
        <f>INDEX(resultados!$A$2:$ZZ$1440, 653, MATCH($B$1, resultados!$A$1:$ZZ$1, 0))</f>
        <v/>
      </c>
      <c r="B659">
        <f>INDEX(resultados!$A$2:$ZZ$1440, 653, MATCH($B$2, resultados!$A$1:$ZZ$1, 0))</f>
        <v/>
      </c>
      <c r="C659">
        <f>INDEX(resultados!$A$2:$ZZ$1440, 653, MATCH($B$3, resultados!$A$1:$ZZ$1, 0))</f>
        <v/>
      </c>
    </row>
    <row r="660">
      <c r="A660">
        <f>INDEX(resultados!$A$2:$ZZ$1440, 654, MATCH($B$1, resultados!$A$1:$ZZ$1, 0))</f>
        <v/>
      </c>
      <c r="B660">
        <f>INDEX(resultados!$A$2:$ZZ$1440, 654, MATCH($B$2, resultados!$A$1:$ZZ$1, 0))</f>
        <v/>
      </c>
      <c r="C660">
        <f>INDEX(resultados!$A$2:$ZZ$1440, 654, MATCH($B$3, resultados!$A$1:$ZZ$1, 0))</f>
        <v/>
      </c>
    </row>
    <row r="661">
      <c r="A661">
        <f>INDEX(resultados!$A$2:$ZZ$1440, 655, MATCH($B$1, resultados!$A$1:$ZZ$1, 0))</f>
        <v/>
      </c>
      <c r="B661">
        <f>INDEX(resultados!$A$2:$ZZ$1440, 655, MATCH($B$2, resultados!$A$1:$ZZ$1, 0))</f>
        <v/>
      </c>
      <c r="C661">
        <f>INDEX(resultados!$A$2:$ZZ$1440, 655, MATCH($B$3, resultados!$A$1:$ZZ$1, 0))</f>
        <v/>
      </c>
    </row>
    <row r="662">
      <c r="A662">
        <f>INDEX(resultados!$A$2:$ZZ$1440, 656, MATCH($B$1, resultados!$A$1:$ZZ$1, 0))</f>
        <v/>
      </c>
      <c r="B662">
        <f>INDEX(resultados!$A$2:$ZZ$1440, 656, MATCH($B$2, resultados!$A$1:$ZZ$1, 0))</f>
        <v/>
      </c>
      <c r="C662">
        <f>INDEX(resultados!$A$2:$ZZ$1440, 656, MATCH($B$3, resultados!$A$1:$ZZ$1, 0))</f>
        <v/>
      </c>
    </row>
    <row r="663">
      <c r="A663">
        <f>INDEX(resultados!$A$2:$ZZ$1440, 657, MATCH($B$1, resultados!$A$1:$ZZ$1, 0))</f>
        <v/>
      </c>
      <c r="B663">
        <f>INDEX(resultados!$A$2:$ZZ$1440, 657, MATCH($B$2, resultados!$A$1:$ZZ$1, 0))</f>
        <v/>
      </c>
      <c r="C663">
        <f>INDEX(resultados!$A$2:$ZZ$1440, 657, MATCH($B$3, resultados!$A$1:$ZZ$1, 0))</f>
        <v/>
      </c>
    </row>
    <row r="664">
      <c r="A664">
        <f>INDEX(resultados!$A$2:$ZZ$1440, 658, MATCH($B$1, resultados!$A$1:$ZZ$1, 0))</f>
        <v/>
      </c>
      <c r="B664">
        <f>INDEX(resultados!$A$2:$ZZ$1440, 658, MATCH($B$2, resultados!$A$1:$ZZ$1, 0))</f>
        <v/>
      </c>
      <c r="C664">
        <f>INDEX(resultados!$A$2:$ZZ$1440, 658, MATCH($B$3, resultados!$A$1:$ZZ$1, 0))</f>
        <v/>
      </c>
    </row>
    <row r="665">
      <c r="A665">
        <f>INDEX(resultados!$A$2:$ZZ$1440, 659, MATCH($B$1, resultados!$A$1:$ZZ$1, 0))</f>
        <v/>
      </c>
      <c r="B665">
        <f>INDEX(resultados!$A$2:$ZZ$1440, 659, MATCH($B$2, resultados!$A$1:$ZZ$1, 0))</f>
        <v/>
      </c>
      <c r="C665">
        <f>INDEX(resultados!$A$2:$ZZ$1440, 659, MATCH($B$3, resultados!$A$1:$ZZ$1, 0))</f>
        <v/>
      </c>
    </row>
    <row r="666">
      <c r="A666">
        <f>INDEX(resultados!$A$2:$ZZ$1440, 660, MATCH($B$1, resultados!$A$1:$ZZ$1, 0))</f>
        <v/>
      </c>
      <c r="B666">
        <f>INDEX(resultados!$A$2:$ZZ$1440, 660, MATCH($B$2, resultados!$A$1:$ZZ$1, 0))</f>
        <v/>
      </c>
      <c r="C666">
        <f>INDEX(resultados!$A$2:$ZZ$1440, 660, MATCH($B$3, resultados!$A$1:$ZZ$1, 0))</f>
        <v/>
      </c>
    </row>
    <row r="667">
      <c r="A667">
        <f>INDEX(resultados!$A$2:$ZZ$1440, 661, MATCH($B$1, resultados!$A$1:$ZZ$1, 0))</f>
        <v/>
      </c>
      <c r="B667">
        <f>INDEX(resultados!$A$2:$ZZ$1440, 661, MATCH($B$2, resultados!$A$1:$ZZ$1, 0))</f>
        <v/>
      </c>
      <c r="C667">
        <f>INDEX(resultados!$A$2:$ZZ$1440, 661, MATCH($B$3, resultados!$A$1:$ZZ$1, 0))</f>
        <v/>
      </c>
    </row>
    <row r="668">
      <c r="A668">
        <f>INDEX(resultados!$A$2:$ZZ$1440, 662, MATCH($B$1, resultados!$A$1:$ZZ$1, 0))</f>
        <v/>
      </c>
      <c r="B668">
        <f>INDEX(resultados!$A$2:$ZZ$1440, 662, MATCH($B$2, resultados!$A$1:$ZZ$1, 0))</f>
        <v/>
      </c>
      <c r="C668">
        <f>INDEX(resultados!$A$2:$ZZ$1440, 662, MATCH($B$3, resultados!$A$1:$ZZ$1, 0))</f>
        <v/>
      </c>
    </row>
    <row r="669">
      <c r="A669">
        <f>INDEX(resultados!$A$2:$ZZ$1440, 663, MATCH($B$1, resultados!$A$1:$ZZ$1, 0))</f>
        <v/>
      </c>
      <c r="B669">
        <f>INDEX(resultados!$A$2:$ZZ$1440, 663, MATCH($B$2, resultados!$A$1:$ZZ$1, 0))</f>
        <v/>
      </c>
      <c r="C669">
        <f>INDEX(resultados!$A$2:$ZZ$1440, 663, MATCH($B$3, resultados!$A$1:$ZZ$1, 0))</f>
        <v/>
      </c>
    </row>
    <row r="670">
      <c r="A670">
        <f>INDEX(resultados!$A$2:$ZZ$1440, 664, MATCH($B$1, resultados!$A$1:$ZZ$1, 0))</f>
        <v/>
      </c>
      <c r="B670">
        <f>INDEX(resultados!$A$2:$ZZ$1440, 664, MATCH($B$2, resultados!$A$1:$ZZ$1, 0))</f>
        <v/>
      </c>
      <c r="C670">
        <f>INDEX(resultados!$A$2:$ZZ$1440, 664, MATCH($B$3, resultados!$A$1:$ZZ$1, 0))</f>
        <v/>
      </c>
    </row>
    <row r="671">
      <c r="A671">
        <f>INDEX(resultados!$A$2:$ZZ$1440, 665, MATCH($B$1, resultados!$A$1:$ZZ$1, 0))</f>
        <v/>
      </c>
      <c r="B671">
        <f>INDEX(resultados!$A$2:$ZZ$1440, 665, MATCH($B$2, resultados!$A$1:$ZZ$1, 0))</f>
        <v/>
      </c>
      <c r="C671">
        <f>INDEX(resultados!$A$2:$ZZ$1440, 665, MATCH($B$3, resultados!$A$1:$ZZ$1, 0))</f>
        <v/>
      </c>
    </row>
    <row r="672">
      <c r="A672">
        <f>INDEX(resultados!$A$2:$ZZ$1440, 666, MATCH($B$1, resultados!$A$1:$ZZ$1, 0))</f>
        <v/>
      </c>
      <c r="B672">
        <f>INDEX(resultados!$A$2:$ZZ$1440, 666, MATCH($B$2, resultados!$A$1:$ZZ$1, 0))</f>
        <v/>
      </c>
      <c r="C672">
        <f>INDEX(resultados!$A$2:$ZZ$1440, 666, MATCH($B$3, resultados!$A$1:$ZZ$1, 0))</f>
        <v/>
      </c>
    </row>
    <row r="673">
      <c r="A673">
        <f>INDEX(resultados!$A$2:$ZZ$1440, 667, MATCH($B$1, resultados!$A$1:$ZZ$1, 0))</f>
        <v/>
      </c>
      <c r="B673">
        <f>INDEX(resultados!$A$2:$ZZ$1440, 667, MATCH($B$2, resultados!$A$1:$ZZ$1, 0))</f>
        <v/>
      </c>
      <c r="C673">
        <f>INDEX(resultados!$A$2:$ZZ$1440, 667, MATCH($B$3, resultados!$A$1:$ZZ$1, 0))</f>
        <v/>
      </c>
    </row>
    <row r="674">
      <c r="A674">
        <f>INDEX(resultados!$A$2:$ZZ$1440, 668, MATCH($B$1, resultados!$A$1:$ZZ$1, 0))</f>
        <v/>
      </c>
      <c r="B674">
        <f>INDEX(resultados!$A$2:$ZZ$1440, 668, MATCH($B$2, resultados!$A$1:$ZZ$1, 0))</f>
        <v/>
      </c>
      <c r="C674">
        <f>INDEX(resultados!$A$2:$ZZ$1440, 668, MATCH($B$3, resultados!$A$1:$ZZ$1, 0))</f>
        <v/>
      </c>
    </row>
    <row r="675">
      <c r="A675">
        <f>INDEX(resultados!$A$2:$ZZ$1440, 669, MATCH($B$1, resultados!$A$1:$ZZ$1, 0))</f>
        <v/>
      </c>
      <c r="B675">
        <f>INDEX(resultados!$A$2:$ZZ$1440, 669, MATCH($B$2, resultados!$A$1:$ZZ$1, 0))</f>
        <v/>
      </c>
      <c r="C675">
        <f>INDEX(resultados!$A$2:$ZZ$1440, 669, MATCH($B$3, resultados!$A$1:$ZZ$1, 0))</f>
        <v/>
      </c>
    </row>
    <row r="676">
      <c r="A676">
        <f>INDEX(resultados!$A$2:$ZZ$1440, 670, MATCH($B$1, resultados!$A$1:$ZZ$1, 0))</f>
        <v/>
      </c>
      <c r="B676">
        <f>INDEX(resultados!$A$2:$ZZ$1440, 670, MATCH($B$2, resultados!$A$1:$ZZ$1, 0))</f>
        <v/>
      </c>
      <c r="C676">
        <f>INDEX(resultados!$A$2:$ZZ$1440, 670, MATCH($B$3, resultados!$A$1:$ZZ$1, 0))</f>
        <v/>
      </c>
    </row>
    <row r="677">
      <c r="A677">
        <f>INDEX(resultados!$A$2:$ZZ$1440, 671, MATCH($B$1, resultados!$A$1:$ZZ$1, 0))</f>
        <v/>
      </c>
      <c r="B677">
        <f>INDEX(resultados!$A$2:$ZZ$1440, 671, MATCH($B$2, resultados!$A$1:$ZZ$1, 0))</f>
        <v/>
      </c>
      <c r="C677">
        <f>INDEX(resultados!$A$2:$ZZ$1440, 671, MATCH($B$3, resultados!$A$1:$ZZ$1, 0))</f>
        <v/>
      </c>
    </row>
    <row r="678">
      <c r="A678">
        <f>INDEX(resultados!$A$2:$ZZ$1440, 672, MATCH($B$1, resultados!$A$1:$ZZ$1, 0))</f>
        <v/>
      </c>
      <c r="B678">
        <f>INDEX(resultados!$A$2:$ZZ$1440, 672, MATCH($B$2, resultados!$A$1:$ZZ$1, 0))</f>
        <v/>
      </c>
      <c r="C678">
        <f>INDEX(resultados!$A$2:$ZZ$1440, 672, MATCH($B$3, resultados!$A$1:$ZZ$1, 0))</f>
        <v/>
      </c>
    </row>
    <row r="679">
      <c r="A679">
        <f>INDEX(resultados!$A$2:$ZZ$1440, 673, MATCH($B$1, resultados!$A$1:$ZZ$1, 0))</f>
        <v/>
      </c>
      <c r="B679">
        <f>INDEX(resultados!$A$2:$ZZ$1440, 673, MATCH($B$2, resultados!$A$1:$ZZ$1, 0))</f>
        <v/>
      </c>
      <c r="C679">
        <f>INDEX(resultados!$A$2:$ZZ$1440, 673, MATCH($B$3, resultados!$A$1:$ZZ$1, 0))</f>
        <v/>
      </c>
    </row>
    <row r="680">
      <c r="A680">
        <f>INDEX(resultados!$A$2:$ZZ$1440, 674, MATCH($B$1, resultados!$A$1:$ZZ$1, 0))</f>
        <v/>
      </c>
      <c r="B680">
        <f>INDEX(resultados!$A$2:$ZZ$1440, 674, MATCH($B$2, resultados!$A$1:$ZZ$1, 0))</f>
        <v/>
      </c>
      <c r="C680">
        <f>INDEX(resultados!$A$2:$ZZ$1440, 674, MATCH($B$3, resultados!$A$1:$ZZ$1, 0))</f>
        <v/>
      </c>
    </row>
    <row r="681">
      <c r="A681">
        <f>INDEX(resultados!$A$2:$ZZ$1440, 675, MATCH($B$1, resultados!$A$1:$ZZ$1, 0))</f>
        <v/>
      </c>
      <c r="B681">
        <f>INDEX(resultados!$A$2:$ZZ$1440, 675, MATCH($B$2, resultados!$A$1:$ZZ$1, 0))</f>
        <v/>
      </c>
      <c r="C681">
        <f>INDEX(resultados!$A$2:$ZZ$1440, 675, MATCH($B$3, resultados!$A$1:$ZZ$1, 0))</f>
        <v/>
      </c>
    </row>
    <row r="682">
      <c r="A682">
        <f>INDEX(resultados!$A$2:$ZZ$1440, 676, MATCH($B$1, resultados!$A$1:$ZZ$1, 0))</f>
        <v/>
      </c>
      <c r="B682">
        <f>INDEX(resultados!$A$2:$ZZ$1440, 676, MATCH($B$2, resultados!$A$1:$ZZ$1, 0))</f>
        <v/>
      </c>
      <c r="C682">
        <f>INDEX(resultados!$A$2:$ZZ$1440, 676, MATCH($B$3, resultados!$A$1:$ZZ$1, 0))</f>
        <v/>
      </c>
    </row>
    <row r="683">
      <c r="A683">
        <f>INDEX(resultados!$A$2:$ZZ$1440, 677, MATCH($B$1, resultados!$A$1:$ZZ$1, 0))</f>
        <v/>
      </c>
      <c r="B683">
        <f>INDEX(resultados!$A$2:$ZZ$1440, 677, MATCH($B$2, resultados!$A$1:$ZZ$1, 0))</f>
        <v/>
      </c>
      <c r="C683">
        <f>INDEX(resultados!$A$2:$ZZ$1440, 677, MATCH($B$3, resultados!$A$1:$ZZ$1, 0))</f>
        <v/>
      </c>
    </row>
    <row r="684">
      <c r="A684">
        <f>INDEX(resultados!$A$2:$ZZ$1440, 678, MATCH($B$1, resultados!$A$1:$ZZ$1, 0))</f>
        <v/>
      </c>
      <c r="B684">
        <f>INDEX(resultados!$A$2:$ZZ$1440, 678, MATCH($B$2, resultados!$A$1:$ZZ$1, 0))</f>
        <v/>
      </c>
      <c r="C684">
        <f>INDEX(resultados!$A$2:$ZZ$1440, 678, MATCH($B$3, resultados!$A$1:$ZZ$1, 0))</f>
        <v/>
      </c>
    </row>
    <row r="685">
      <c r="A685">
        <f>INDEX(resultados!$A$2:$ZZ$1440, 679, MATCH($B$1, resultados!$A$1:$ZZ$1, 0))</f>
        <v/>
      </c>
      <c r="B685">
        <f>INDEX(resultados!$A$2:$ZZ$1440, 679, MATCH($B$2, resultados!$A$1:$ZZ$1, 0))</f>
        <v/>
      </c>
      <c r="C685">
        <f>INDEX(resultados!$A$2:$ZZ$1440, 679, MATCH($B$3, resultados!$A$1:$ZZ$1, 0))</f>
        <v/>
      </c>
    </row>
    <row r="686">
      <c r="A686">
        <f>INDEX(resultados!$A$2:$ZZ$1440, 680, MATCH($B$1, resultados!$A$1:$ZZ$1, 0))</f>
        <v/>
      </c>
      <c r="B686">
        <f>INDEX(resultados!$A$2:$ZZ$1440, 680, MATCH($B$2, resultados!$A$1:$ZZ$1, 0))</f>
        <v/>
      </c>
      <c r="C686">
        <f>INDEX(resultados!$A$2:$ZZ$1440, 680, MATCH($B$3, resultados!$A$1:$ZZ$1, 0))</f>
        <v/>
      </c>
    </row>
    <row r="687">
      <c r="A687">
        <f>INDEX(resultados!$A$2:$ZZ$1440, 681, MATCH($B$1, resultados!$A$1:$ZZ$1, 0))</f>
        <v/>
      </c>
      <c r="B687">
        <f>INDEX(resultados!$A$2:$ZZ$1440, 681, MATCH($B$2, resultados!$A$1:$ZZ$1, 0))</f>
        <v/>
      </c>
      <c r="C687">
        <f>INDEX(resultados!$A$2:$ZZ$1440, 681, MATCH($B$3, resultados!$A$1:$ZZ$1, 0))</f>
        <v/>
      </c>
    </row>
    <row r="688">
      <c r="A688">
        <f>INDEX(resultados!$A$2:$ZZ$1440, 682, MATCH($B$1, resultados!$A$1:$ZZ$1, 0))</f>
        <v/>
      </c>
      <c r="B688">
        <f>INDEX(resultados!$A$2:$ZZ$1440, 682, MATCH($B$2, resultados!$A$1:$ZZ$1, 0))</f>
        <v/>
      </c>
      <c r="C688">
        <f>INDEX(resultados!$A$2:$ZZ$1440, 682, MATCH($B$3, resultados!$A$1:$ZZ$1, 0))</f>
        <v/>
      </c>
    </row>
    <row r="689">
      <c r="A689">
        <f>INDEX(resultados!$A$2:$ZZ$1440, 683, MATCH($B$1, resultados!$A$1:$ZZ$1, 0))</f>
        <v/>
      </c>
      <c r="B689">
        <f>INDEX(resultados!$A$2:$ZZ$1440, 683, MATCH($B$2, resultados!$A$1:$ZZ$1, 0))</f>
        <v/>
      </c>
      <c r="C689">
        <f>INDEX(resultados!$A$2:$ZZ$1440, 683, MATCH($B$3, resultados!$A$1:$ZZ$1, 0))</f>
        <v/>
      </c>
    </row>
    <row r="690">
      <c r="A690">
        <f>INDEX(resultados!$A$2:$ZZ$1440, 684, MATCH($B$1, resultados!$A$1:$ZZ$1, 0))</f>
        <v/>
      </c>
      <c r="B690">
        <f>INDEX(resultados!$A$2:$ZZ$1440, 684, MATCH($B$2, resultados!$A$1:$ZZ$1, 0))</f>
        <v/>
      </c>
      <c r="C690">
        <f>INDEX(resultados!$A$2:$ZZ$1440, 684, MATCH($B$3, resultados!$A$1:$ZZ$1, 0))</f>
        <v/>
      </c>
    </row>
    <row r="691">
      <c r="A691">
        <f>INDEX(resultados!$A$2:$ZZ$1440, 685, MATCH($B$1, resultados!$A$1:$ZZ$1, 0))</f>
        <v/>
      </c>
      <c r="B691">
        <f>INDEX(resultados!$A$2:$ZZ$1440, 685, MATCH($B$2, resultados!$A$1:$ZZ$1, 0))</f>
        <v/>
      </c>
      <c r="C691">
        <f>INDEX(resultados!$A$2:$ZZ$1440, 685, MATCH($B$3, resultados!$A$1:$ZZ$1, 0))</f>
        <v/>
      </c>
    </row>
    <row r="692">
      <c r="A692">
        <f>INDEX(resultados!$A$2:$ZZ$1440, 686, MATCH($B$1, resultados!$A$1:$ZZ$1, 0))</f>
        <v/>
      </c>
      <c r="B692">
        <f>INDEX(resultados!$A$2:$ZZ$1440, 686, MATCH($B$2, resultados!$A$1:$ZZ$1, 0))</f>
        <v/>
      </c>
      <c r="C692">
        <f>INDEX(resultados!$A$2:$ZZ$1440, 686, MATCH($B$3, resultados!$A$1:$ZZ$1, 0))</f>
        <v/>
      </c>
    </row>
    <row r="693">
      <c r="A693">
        <f>INDEX(resultados!$A$2:$ZZ$1440, 687, MATCH($B$1, resultados!$A$1:$ZZ$1, 0))</f>
        <v/>
      </c>
      <c r="B693">
        <f>INDEX(resultados!$A$2:$ZZ$1440, 687, MATCH($B$2, resultados!$A$1:$ZZ$1, 0))</f>
        <v/>
      </c>
      <c r="C693">
        <f>INDEX(resultados!$A$2:$ZZ$1440, 687, MATCH($B$3, resultados!$A$1:$ZZ$1, 0))</f>
        <v/>
      </c>
    </row>
    <row r="694">
      <c r="A694">
        <f>INDEX(resultados!$A$2:$ZZ$1440, 688, MATCH($B$1, resultados!$A$1:$ZZ$1, 0))</f>
        <v/>
      </c>
      <c r="B694">
        <f>INDEX(resultados!$A$2:$ZZ$1440, 688, MATCH($B$2, resultados!$A$1:$ZZ$1, 0))</f>
        <v/>
      </c>
      <c r="C694">
        <f>INDEX(resultados!$A$2:$ZZ$1440, 688, MATCH($B$3, resultados!$A$1:$ZZ$1, 0))</f>
        <v/>
      </c>
    </row>
    <row r="695">
      <c r="A695">
        <f>INDEX(resultados!$A$2:$ZZ$1440, 689, MATCH($B$1, resultados!$A$1:$ZZ$1, 0))</f>
        <v/>
      </c>
      <c r="B695">
        <f>INDEX(resultados!$A$2:$ZZ$1440, 689, MATCH($B$2, resultados!$A$1:$ZZ$1, 0))</f>
        <v/>
      </c>
      <c r="C695">
        <f>INDEX(resultados!$A$2:$ZZ$1440, 689, MATCH($B$3, resultados!$A$1:$ZZ$1, 0))</f>
        <v/>
      </c>
    </row>
    <row r="696">
      <c r="A696">
        <f>INDEX(resultados!$A$2:$ZZ$1440, 690, MATCH($B$1, resultados!$A$1:$ZZ$1, 0))</f>
        <v/>
      </c>
      <c r="B696">
        <f>INDEX(resultados!$A$2:$ZZ$1440, 690, MATCH($B$2, resultados!$A$1:$ZZ$1, 0))</f>
        <v/>
      </c>
      <c r="C696">
        <f>INDEX(resultados!$A$2:$ZZ$1440, 690, MATCH($B$3, resultados!$A$1:$ZZ$1, 0))</f>
        <v/>
      </c>
    </row>
    <row r="697">
      <c r="A697">
        <f>INDEX(resultados!$A$2:$ZZ$1440, 691, MATCH($B$1, resultados!$A$1:$ZZ$1, 0))</f>
        <v/>
      </c>
      <c r="B697">
        <f>INDEX(resultados!$A$2:$ZZ$1440, 691, MATCH($B$2, resultados!$A$1:$ZZ$1, 0))</f>
        <v/>
      </c>
      <c r="C697">
        <f>INDEX(resultados!$A$2:$ZZ$1440, 691, MATCH($B$3, resultados!$A$1:$ZZ$1, 0))</f>
        <v/>
      </c>
    </row>
    <row r="698">
      <c r="A698">
        <f>INDEX(resultados!$A$2:$ZZ$1440, 692, MATCH($B$1, resultados!$A$1:$ZZ$1, 0))</f>
        <v/>
      </c>
      <c r="B698">
        <f>INDEX(resultados!$A$2:$ZZ$1440, 692, MATCH($B$2, resultados!$A$1:$ZZ$1, 0))</f>
        <v/>
      </c>
      <c r="C698">
        <f>INDEX(resultados!$A$2:$ZZ$1440, 692, MATCH($B$3, resultados!$A$1:$ZZ$1, 0))</f>
        <v/>
      </c>
    </row>
    <row r="699">
      <c r="A699">
        <f>INDEX(resultados!$A$2:$ZZ$1440, 693, MATCH($B$1, resultados!$A$1:$ZZ$1, 0))</f>
        <v/>
      </c>
      <c r="B699">
        <f>INDEX(resultados!$A$2:$ZZ$1440, 693, MATCH($B$2, resultados!$A$1:$ZZ$1, 0))</f>
        <v/>
      </c>
      <c r="C699">
        <f>INDEX(resultados!$A$2:$ZZ$1440, 693, MATCH($B$3, resultados!$A$1:$ZZ$1, 0))</f>
        <v/>
      </c>
    </row>
    <row r="700">
      <c r="A700">
        <f>INDEX(resultados!$A$2:$ZZ$1440, 694, MATCH($B$1, resultados!$A$1:$ZZ$1, 0))</f>
        <v/>
      </c>
      <c r="B700">
        <f>INDEX(resultados!$A$2:$ZZ$1440, 694, MATCH($B$2, resultados!$A$1:$ZZ$1, 0))</f>
        <v/>
      </c>
      <c r="C700">
        <f>INDEX(resultados!$A$2:$ZZ$1440, 694, MATCH($B$3, resultados!$A$1:$ZZ$1, 0))</f>
        <v/>
      </c>
    </row>
    <row r="701">
      <c r="A701">
        <f>INDEX(resultados!$A$2:$ZZ$1440, 695, MATCH($B$1, resultados!$A$1:$ZZ$1, 0))</f>
        <v/>
      </c>
      <c r="B701">
        <f>INDEX(resultados!$A$2:$ZZ$1440, 695, MATCH($B$2, resultados!$A$1:$ZZ$1, 0))</f>
        <v/>
      </c>
      <c r="C701">
        <f>INDEX(resultados!$A$2:$ZZ$1440, 695, MATCH($B$3, resultados!$A$1:$ZZ$1, 0))</f>
        <v/>
      </c>
    </row>
    <row r="702">
      <c r="A702">
        <f>INDEX(resultados!$A$2:$ZZ$1440, 696, MATCH($B$1, resultados!$A$1:$ZZ$1, 0))</f>
        <v/>
      </c>
      <c r="B702">
        <f>INDEX(resultados!$A$2:$ZZ$1440, 696, MATCH($B$2, resultados!$A$1:$ZZ$1, 0))</f>
        <v/>
      </c>
      <c r="C702">
        <f>INDEX(resultados!$A$2:$ZZ$1440, 696, MATCH($B$3, resultados!$A$1:$ZZ$1, 0))</f>
        <v/>
      </c>
    </row>
    <row r="703">
      <c r="A703">
        <f>INDEX(resultados!$A$2:$ZZ$1440, 697, MATCH($B$1, resultados!$A$1:$ZZ$1, 0))</f>
        <v/>
      </c>
      <c r="B703">
        <f>INDEX(resultados!$A$2:$ZZ$1440, 697, MATCH($B$2, resultados!$A$1:$ZZ$1, 0))</f>
        <v/>
      </c>
      <c r="C703">
        <f>INDEX(resultados!$A$2:$ZZ$1440, 697, MATCH($B$3, resultados!$A$1:$ZZ$1, 0))</f>
        <v/>
      </c>
    </row>
    <row r="704">
      <c r="A704">
        <f>INDEX(resultados!$A$2:$ZZ$1440, 698, MATCH($B$1, resultados!$A$1:$ZZ$1, 0))</f>
        <v/>
      </c>
      <c r="B704">
        <f>INDEX(resultados!$A$2:$ZZ$1440, 698, MATCH($B$2, resultados!$A$1:$ZZ$1, 0))</f>
        <v/>
      </c>
      <c r="C704">
        <f>INDEX(resultados!$A$2:$ZZ$1440, 698, MATCH($B$3, resultados!$A$1:$ZZ$1, 0))</f>
        <v/>
      </c>
    </row>
    <row r="705">
      <c r="A705">
        <f>INDEX(resultados!$A$2:$ZZ$1440, 699, MATCH($B$1, resultados!$A$1:$ZZ$1, 0))</f>
        <v/>
      </c>
      <c r="B705">
        <f>INDEX(resultados!$A$2:$ZZ$1440, 699, MATCH($B$2, resultados!$A$1:$ZZ$1, 0))</f>
        <v/>
      </c>
      <c r="C705">
        <f>INDEX(resultados!$A$2:$ZZ$1440, 699, MATCH($B$3, resultados!$A$1:$ZZ$1, 0))</f>
        <v/>
      </c>
    </row>
    <row r="706">
      <c r="A706">
        <f>INDEX(resultados!$A$2:$ZZ$1440, 700, MATCH($B$1, resultados!$A$1:$ZZ$1, 0))</f>
        <v/>
      </c>
      <c r="B706">
        <f>INDEX(resultados!$A$2:$ZZ$1440, 700, MATCH($B$2, resultados!$A$1:$ZZ$1, 0))</f>
        <v/>
      </c>
      <c r="C706">
        <f>INDEX(resultados!$A$2:$ZZ$1440, 700, MATCH($B$3, resultados!$A$1:$ZZ$1, 0))</f>
        <v/>
      </c>
    </row>
    <row r="707">
      <c r="A707">
        <f>INDEX(resultados!$A$2:$ZZ$1440, 701, MATCH($B$1, resultados!$A$1:$ZZ$1, 0))</f>
        <v/>
      </c>
      <c r="B707">
        <f>INDEX(resultados!$A$2:$ZZ$1440, 701, MATCH($B$2, resultados!$A$1:$ZZ$1, 0))</f>
        <v/>
      </c>
      <c r="C707">
        <f>INDEX(resultados!$A$2:$ZZ$1440, 701, MATCH($B$3, resultados!$A$1:$ZZ$1, 0))</f>
        <v/>
      </c>
    </row>
    <row r="708">
      <c r="A708">
        <f>INDEX(resultados!$A$2:$ZZ$1440, 702, MATCH($B$1, resultados!$A$1:$ZZ$1, 0))</f>
        <v/>
      </c>
      <c r="B708">
        <f>INDEX(resultados!$A$2:$ZZ$1440, 702, MATCH($B$2, resultados!$A$1:$ZZ$1, 0))</f>
        <v/>
      </c>
      <c r="C708">
        <f>INDEX(resultados!$A$2:$ZZ$1440, 702, MATCH($B$3, resultados!$A$1:$ZZ$1, 0))</f>
        <v/>
      </c>
    </row>
    <row r="709">
      <c r="A709">
        <f>INDEX(resultados!$A$2:$ZZ$1440, 703, MATCH($B$1, resultados!$A$1:$ZZ$1, 0))</f>
        <v/>
      </c>
      <c r="B709">
        <f>INDEX(resultados!$A$2:$ZZ$1440, 703, MATCH($B$2, resultados!$A$1:$ZZ$1, 0))</f>
        <v/>
      </c>
      <c r="C709">
        <f>INDEX(resultados!$A$2:$ZZ$1440, 703, MATCH($B$3, resultados!$A$1:$ZZ$1, 0))</f>
        <v/>
      </c>
    </row>
    <row r="710">
      <c r="A710">
        <f>INDEX(resultados!$A$2:$ZZ$1440, 704, MATCH($B$1, resultados!$A$1:$ZZ$1, 0))</f>
        <v/>
      </c>
      <c r="B710">
        <f>INDEX(resultados!$A$2:$ZZ$1440, 704, MATCH($B$2, resultados!$A$1:$ZZ$1, 0))</f>
        <v/>
      </c>
      <c r="C710">
        <f>INDEX(resultados!$A$2:$ZZ$1440, 704, MATCH($B$3, resultados!$A$1:$ZZ$1, 0))</f>
        <v/>
      </c>
    </row>
    <row r="711">
      <c r="A711">
        <f>INDEX(resultados!$A$2:$ZZ$1440, 705, MATCH($B$1, resultados!$A$1:$ZZ$1, 0))</f>
        <v/>
      </c>
      <c r="B711">
        <f>INDEX(resultados!$A$2:$ZZ$1440, 705, MATCH($B$2, resultados!$A$1:$ZZ$1, 0))</f>
        <v/>
      </c>
      <c r="C711">
        <f>INDEX(resultados!$A$2:$ZZ$1440, 705, MATCH($B$3, resultados!$A$1:$ZZ$1, 0))</f>
        <v/>
      </c>
    </row>
    <row r="712">
      <c r="A712">
        <f>INDEX(resultados!$A$2:$ZZ$1440, 706, MATCH($B$1, resultados!$A$1:$ZZ$1, 0))</f>
        <v/>
      </c>
      <c r="B712">
        <f>INDEX(resultados!$A$2:$ZZ$1440, 706, MATCH($B$2, resultados!$A$1:$ZZ$1, 0))</f>
        <v/>
      </c>
      <c r="C712">
        <f>INDEX(resultados!$A$2:$ZZ$1440, 706, MATCH($B$3, resultados!$A$1:$ZZ$1, 0))</f>
        <v/>
      </c>
    </row>
    <row r="713">
      <c r="A713">
        <f>INDEX(resultados!$A$2:$ZZ$1440, 707, MATCH($B$1, resultados!$A$1:$ZZ$1, 0))</f>
        <v/>
      </c>
      <c r="B713">
        <f>INDEX(resultados!$A$2:$ZZ$1440, 707, MATCH($B$2, resultados!$A$1:$ZZ$1, 0))</f>
        <v/>
      </c>
      <c r="C713">
        <f>INDEX(resultados!$A$2:$ZZ$1440, 707, MATCH($B$3, resultados!$A$1:$ZZ$1, 0))</f>
        <v/>
      </c>
    </row>
    <row r="714">
      <c r="A714">
        <f>INDEX(resultados!$A$2:$ZZ$1440, 708, MATCH($B$1, resultados!$A$1:$ZZ$1, 0))</f>
        <v/>
      </c>
      <c r="B714">
        <f>INDEX(resultados!$A$2:$ZZ$1440, 708, MATCH($B$2, resultados!$A$1:$ZZ$1, 0))</f>
        <v/>
      </c>
      <c r="C714">
        <f>INDEX(resultados!$A$2:$ZZ$1440, 708, MATCH($B$3, resultados!$A$1:$ZZ$1, 0))</f>
        <v/>
      </c>
    </row>
    <row r="715">
      <c r="A715">
        <f>INDEX(resultados!$A$2:$ZZ$1440, 709, MATCH($B$1, resultados!$A$1:$ZZ$1, 0))</f>
        <v/>
      </c>
      <c r="B715">
        <f>INDEX(resultados!$A$2:$ZZ$1440, 709, MATCH($B$2, resultados!$A$1:$ZZ$1, 0))</f>
        <v/>
      </c>
      <c r="C715">
        <f>INDEX(resultados!$A$2:$ZZ$1440, 709, MATCH($B$3, resultados!$A$1:$ZZ$1, 0))</f>
        <v/>
      </c>
    </row>
    <row r="716">
      <c r="A716">
        <f>INDEX(resultados!$A$2:$ZZ$1440, 710, MATCH($B$1, resultados!$A$1:$ZZ$1, 0))</f>
        <v/>
      </c>
      <c r="B716">
        <f>INDEX(resultados!$A$2:$ZZ$1440, 710, MATCH($B$2, resultados!$A$1:$ZZ$1, 0))</f>
        <v/>
      </c>
      <c r="C716">
        <f>INDEX(resultados!$A$2:$ZZ$1440, 710, MATCH($B$3, resultados!$A$1:$ZZ$1, 0))</f>
        <v/>
      </c>
    </row>
    <row r="717">
      <c r="A717">
        <f>INDEX(resultados!$A$2:$ZZ$1440, 711, MATCH($B$1, resultados!$A$1:$ZZ$1, 0))</f>
        <v/>
      </c>
      <c r="B717">
        <f>INDEX(resultados!$A$2:$ZZ$1440, 711, MATCH($B$2, resultados!$A$1:$ZZ$1, 0))</f>
        <v/>
      </c>
      <c r="C717">
        <f>INDEX(resultados!$A$2:$ZZ$1440, 711, MATCH($B$3, resultados!$A$1:$ZZ$1, 0))</f>
        <v/>
      </c>
    </row>
    <row r="718">
      <c r="A718">
        <f>INDEX(resultados!$A$2:$ZZ$1440, 712, MATCH($B$1, resultados!$A$1:$ZZ$1, 0))</f>
        <v/>
      </c>
      <c r="B718">
        <f>INDEX(resultados!$A$2:$ZZ$1440, 712, MATCH($B$2, resultados!$A$1:$ZZ$1, 0))</f>
        <v/>
      </c>
      <c r="C718">
        <f>INDEX(resultados!$A$2:$ZZ$1440, 712, MATCH($B$3, resultados!$A$1:$ZZ$1, 0))</f>
        <v/>
      </c>
    </row>
    <row r="719">
      <c r="A719">
        <f>INDEX(resultados!$A$2:$ZZ$1440, 713, MATCH($B$1, resultados!$A$1:$ZZ$1, 0))</f>
        <v/>
      </c>
      <c r="B719">
        <f>INDEX(resultados!$A$2:$ZZ$1440, 713, MATCH($B$2, resultados!$A$1:$ZZ$1, 0))</f>
        <v/>
      </c>
      <c r="C719">
        <f>INDEX(resultados!$A$2:$ZZ$1440, 713, MATCH($B$3, resultados!$A$1:$ZZ$1, 0))</f>
        <v/>
      </c>
    </row>
    <row r="720">
      <c r="A720">
        <f>INDEX(resultados!$A$2:$ZZ$1440, 714, MATCH($B$1, resultados!$A$1:$ZZ$1, 0))</f>
        <v/>
      </c>
      <c r="B720">
        <f>INDEX(resultados!$A$2:$ZZ$1440, 714, MATCH($B$2, resultados!$A$1:$ZZ$1, 0))</f>
        <v/>
      </c>
      <c r="C720">
        <f>INDEX(resultados!$A$2:$ZZ$1440, 714, MATCH($B$3, resultados!$A$1:$ZZ$1, 0))</f>
        <v/>
      </c>
    </row>
    <row r="721">
      <c r="A721">
        <f>INDEX(resultados!$A$2:$ZZ$1440, 715, MATCH($B$1, resultados!$A$1:$ZZ$1, 0))</f>
        <v/>
      </c>
      <c r="B721">
        <f>INDEX(resultados!$A$2:$ZZ$1440, 715, MATCH($B$2, resultados!$A$1:$ZZ$1, 0))</f>
        <v/>
      </c>
      <c r="C721">
        <f>INDEX(resultados!$A$2:$ZZ$1440, 715, MATCH($B$3, resultados!$A$1:$ZZ$1, 0))</f>
        <v/>
      </c>
    </row>
    <row r="722">
      <c r="A722">
        <f>INDEX(resultados!$A$2:$ZZ$1440, 716, MATCH($B$1, resultados!$A$1:$ZZ$1, 0))</f>
        <v/>
      </c>
      <c r="B722">
        <f>INDEX(resultados!$A$2:$ZZ$1440, 716, MATCH($B$2, resultados!$A$1:$ZZ$1, 0))</f>
        <v/>
      </c>
      <c r="C722">
        <f>INDEX(resultados!$A$2:$ZZ$1440, 716, MATCH($B$3, resultados!$A$1:$ZZ$1, 0))</f>
        <v/>
      </c>
    </row>
    <row r="723">
      <c r="A723">
        <f>INDEX(resultados!$A$2:$ZZ$1440, 717, MATCH($B$1, resultados!$A$1:$ZZ$1, 0))</f>
        <v/>
      </c>
      <c r="B723">
        <f>INDEX(resultados!$A$2:$ZZ$1440, 717, MATCH($B$2, resultados!$A$1:$ZZ$1, 0))</f>
        <v/>
      </c>
      <c r="C723">
        <f>INDEX(resultados!$A$2:$ZZ$1440, 717, MATCH($B$3, resultados!$A$1:$ZZ$1, 0))</f>
        <v/>
      </c>
    </row>
    <row r="724">
      <c r="A724">
        <f>INDEX(resultados!$A$2:$ZZ$1440, 718, MATCH($B$1, resultados!$A$1:$ZZ$1, 0))</f>
        <v/>
      </c>
      <c r="B724">
        <f>INDEX(resultados!$A$2:$ZZ$1440, 718, MATCH($B$2, resultados!$A$1:$ZZ$1, 0))</f>
        <v/>
      </c>
      <c r="C724">
        <f>INDEX(resultados!$A$2:$ZZ$1440, 718, MATCH($B$3, resultados!$A$1:$ZZ$1, 0))</f>
        <v/>
      </c>
    </row>
    <row r="725">
      <c r="A725">
        <f>INDEX(resultados!$A$2:$ZZ$1440, 719, MATCH($B$1, resultados!$A$1:$ZZ$1, 0))</f>
        <v/>
      </c>
      <c r="B725">
        <f>INDEX(resultados!$A$2:$ZZ$1440, 719, MATCH($B$2, resultados!$A$1:$ZZ$1, 0))</f>
        <v/>
      </c>
      <c r="C725">
        <f>INDEX(resultados!$A$2:$ZZ$1440, 719, MATCH($B$3, resultados!$A$1:$ZZ$1, 0))</f>
        <v/>
      </c>
    </row>
    <row r="726">
      <c r="A726">
        <f>INDEX(resultados!$A$2:$ZZ$1440, 720, MATCH($B$1, resultados!$A$1:$ZZ$1, 0))</f>
        <v/>
      </c>
      <c r="B726">
        <f>INDEX(resultados!$A$2:$ZZ$1440, 720, MATCH($B$2, resultados!$A$1:$ZZ$1, 0))</f>
        <v/>
      </c>
      <c r="C726">
        <f>INDEX(resultados!$A$2:$ZZ$1440, 720, MATCH($B$3, resultados!$A$1:$ZZ$1, 0))</f>
        <v/>
      </c>
    </row>
    <row r="727">
      <c r="A727">
        <f>INDEX(resultados!$A$2:$ZZ$1440, 721, MATCH($B$1, resultados!$A$1:$ZZ$1, 0))</f>
        <v/>
      </c>
      <c r="B727">
        <f>INDEX(resultados!$A$2:$ZZ$1440, 721, MATCH($B$2, resultados!$A$1:$ZZ$1, 0))</f>
        <v/>
      </c>
      <c r="C727">
        <f>INDEX(resultados!$A$2:$ZZ$1440, 721, MATCH($B$3, resultados!$A$1:$ZZ$1, 0))</f>
        <v/>
      </c>
    </row>
    <row r="728">
      <c r="A728">
        <f>INDEX(resultados!$A$2:$ZZ$1440, 722, MATCH($B$1, resultados!$A$1:$ZZ$1, 0))</f>
        <v/>
      </c>
      <c r="B728">
        <f>INDEX(resultados!$A$2:$ZZ$1440, 722, MATCH($B$2, resultados!$A$1:$ZZ$1, 0))</f>
        <v/>
      </c>
      <c r="C728">
        <f>INDEX(resultados!$A$2:$ZZ$1440, 722, MATCH($B$3, resultados!$A$1:$ZZ$1, 0))</f>
        <v/>
      </c>
    </row>
    <row r="729">
      <c r="A729">
        <f>INDEX(resultados!$A$2:$ZZ$1440, 723, MATCH($B$1, resultados!$A$1:$ZZ$1, 0))</f>
        <v/>
      </c>
      <c r="B729">
        <f>INDEX(resultados!$A$2:$ZZ$1440, 723, MATCH($B$2, resultados!$A$1:$ZZ$1, 0))</f>
        <v/>
      </c>
      <c r="C729">
        <f>INDEX(resultados!$A$2:$ZZ$1440, 723, MATCH($B$3, resultados!$A$1:$ZZ$1, 0))</f>
        <v/>
      </c>
    </row>
    <row r="730">
      <c r="A730">
        <f>INDEX(resultados!$A$2:$ZZ$1440, 724, MATCH($B$1, resultados!$A$1:$ZZ$1, 0))</f>
        <v/>
      </c>
      <c r="B730">
        <f>INDEX(resultados!$A$2:$ZZ$1440, 724, MATCH($B$2, resultados!$A$1:$ZZ$1, 0))</f>
        <v/>
      </c>
      <c r="C730">
        <f>INDEX(resultados!$A$2:$ZZ$1440, 724, MATCH($B$3, resultados!$A$1:$ZZ$1, 0))</f>
        <v/>
      </c>
    </row>
    <row r="731">
      <c r="A731">
        <f>INDEX(resultados!$A$2:$ZZ$1440, 725, MATCH($B$1, resultados!$A$1:$ZZ$1, 0))</f>
        <v/>
      </c>
      <c r="B731">
        <f>INDEX(resultados!$A$2:$ZZ$1440, 725, MATCH($B$2, resultados!$A$1:$ZZ$1, 0))</f>
        <v/>
      </c>
      <c r="C731">
        <f>INDEX(resultados!$A$2:$ZZ$1440, 725, MATCH($B$3, resultados!$A$1:$ZZ$1, 0))</f>
        <v/>
      </c>
    </row>
    <row r="732">
      <c r="A732">
        <f>INDEX(resultados!$A$2:$ZZ$1440, 726, MATCH($B$1, resultados!$A$1:$ZZ$1, 0))</f>
        <v/>
      </c>
      <c r="B732">
        <f>INDEX(resultados!$A$2:$ZZ$1440, 726, MATCH($B$2, resultados!$A$1:$ZZ$1, 0))</f>
        <v/>
      </c>
      <c r="C732">
        <f>INDEX(resultados!$A$2:$ZZ$1440, 726, MATCH($B$3, resultados!$A$1:$ZZ$1, 0))</f>
        <v/>
      </c>
    </row>
    <row r="733">
      <c r="A733">
        <f>INDEX(resultados!$A$2:$ZZ$1440, 727, MATCH($B$1, resultados!$A$1:$ZZ$1, 0))</f>
        <v/>
      </c>
      <c r="B733">
        <f>INDEX(resultados!$A$2:$ZZ$1440, 727, MATCH($B$2, resultados!$A$1:$ZZ$1, 0))</f>
        <v/>
      </c>
      <c r="C733">
        <f>INDEX(resultados!$A$2:$ZZ$1440, 727, MATCH($B$3, resultados!$A$1:$ZZ$1, 0))</f>
        <v/>
      </c>
    </row>
    <row r="734">
      <c r="A734">
        <f>INDEX(resultados!$A$2:$ZZ$1440, 728, MATCH($B$1, resultados!$A$1:$ZZ$1, 0))</f>
        <v/>
      </c>
      <c r="B734">
        <f>INDEX(resultados!$A$2:$ZZ$1440, 728, MATCH($B$2, resultados!$A$1:$ZZ$1, 0))</f>
        <v/>
      </c>
      <c r="C734">
        <f>INDEX(resultados!$A$2:$ZZ$1440, 728, MATCH($B$3, resultados!$A$1:$ZZ$1, 0))</f>
        <v/>
      </c>
    </row>
    <row r="735">
      <c r="A735">
        <f>INDEX(resultados!$A$2:$ZZ$1440, 729, MATCH($B$1, resultados!$A$1:$ZZ$1, 0))</f>
        <v/>
      </c>
      <c r="B735">
        <f>INDEX(resultados!$A$2:$ZZ$1440, 729, MATCH($B$2, resultados!$A$1:$ZZ$1, 0))</f>
        <v/>
      </c>
      <c r="C735">
        <f>INDEX(resultados!$A$2:$ZZ$1440, 729, MATCH($B$3, resultados!$A$1:$ZZ$1, 0))</f>
        <v/>
      </c>
    </row>
    <row r="736">
      <c r="A736">
        <f>INDEX(resultados!$A$2:$ZZ$1440, 730, MATCH($B$1, resultados!$A$1:$ZZ$1, 0))</f>
        <v/>
      </c>
      <c r="B736">
        <f>INDEX(resultados!$A$2:$ZZ$1440, 730, MATCH($B$2, resultados!$A$1:$ZZ$1, 0))</f>
        <v/>
      </c>
      <c r="C736">
        <f>INDEX(resultados!$A$2:$ZZ$1440, 730, MATCH($B$3, resultados!$A$1:$ZZ$1, 0))</f>
        <v/>
      </c>
    </row>
    <row r="737">
      <c r="A737">
        <f>INDEX(resultados!$A$2:$ZZ$1440, 731, MATCH($B$1, resultados!$A$1:$ZZ$1, 0))</f>
        <v/>
      </c>
      <c r="B737">
        <f>INDEX(resultados!$A$2:$ZZ$1440, 731, MATCH($B$2, resultados!$A$1:$ZZ$1, 0))</f>
        <v/>
      </c>
      <c r="C737">
        <f>INDEX(resultados!$A$2:$ZZ$1440, 731, MATCH($B$3, resultados!$A$1:$ZZ$1, 0))</f>
        <v/>
      </c>
    </row>
    <row r="738">
      <c r="A738">
        <f>INDEX(resultados!$A$2:$ZZ$1440, 732, MATCH($B$1, resultados!$A$1:$ZZ$1, 0))</f>
        <v/>
      </c>
      <c r="B738">
        <f>INDEX(resultados!$A$2:$ZZ$1440, 732, MATCH($B$2, resultados!$A$1:$ZZ$1, 0))</f>
        <v/>
      </c>
      <c r="C738">
        <f>INDEX(resultados!$A$2:$ZZ$1440, 732, MATCH($B$3, resultados!$A$1:$ZZ$1, 0))</f>
        <v/>
      </c>
    </row>
    <row r="739">
      <c r="A739">
        <f>INDEX(resultados!$A$2:$ZZ$1440, 733, MATCH($B$1, resultados!$A$1:$ZZ$1, 0))</f>
        <v/>
      </c>
      <c r="B739">
        <f>INDEX(resultados!$A$2:$ZZ$1440, 733, MATCH($B$2, resultados!$A$1:$ZZ$1, 0))</f>
        <v/>
      </c>
      <c r="C739">
        <f>INDEX(resultados!$A$2:$ZZ$1440, 733, MATCH($B$3, resultados!$A$1:$ZZ$1, 0))</f>
        <v/>
      </c>
    </row>
    <row r="740">
      <c r="A740">
        <f>INDEX(resultados!$A$2:$ZZ$1440, 734, MATCH($B$1, resultados!$A$1:$ZZ$1, 0))</f>
        <v/>
      </c>
      <c r="B740">
        <f>INDEX(resultados!$A$2:$ZZ$1440, 734, MATCH($B$2, resultados!$A$1:$ZZ$1, 0))</f>
        <v/>
      </c>
      <c r="C740">
        <f>INDEX(resultados!$A$2:$ZZ$1440, 734, MATCH($B$3, resultados!$A$1:$ZZ$1, 0))</f>
        <v/>
      </c>
    </row>
    <row r="741">
      <c r="A741">
        <f>INDEX(resultados!$A$2:$ZZ$1440, 735, MATCH($B$1, resultados!$A$1:$ZZ$1, 0))</f>
        <v/>
      </c>
      <c r="B741">
        <f>INDEX(resultados!$A$2:$ZZ$1440, 735, MATCH($B$2, resultados!$A$1:$ZZ$1, 0))</f>
        <v/>
      </c>
      <c r="C741">
        <f>INDEX(resultados!$A$2:$ZZ$1440, 735, MATCH($B$3, resultados!$A$1:$ZZ$1, 0))</f>
        <v/>
      </c>
    </row>
    <row r="742">
      <c r="A742">
        <f>INDEX(resultados!$A$2:$ZZ$1440, 736, MATCH($B$1, resultados!$A$1:$ZZ$1, 0))</f>
        <v/>
      </c>
      <c r="B742">
        <f>INDEX(resultados!$A$2:$ZZ$1440, 736, MATCH($B$2, resultados!$A$1:$ZZ$1, 0))</f>
        <v/>
      </c>
      <c r="C742">
        <f>INDEX(resultados!$A$2:$ZZ$1440, 736, MATCH($B$3, resultados!$A$1:$ZZ$1, 0))</f>
        <v/>
      </c>
    </row>
    <row r="743">
      <c r="A743">
        <f>INDEX(resultados!$A$2:$ZZ$1440, 737, MATCH($B$1, resultados!$A$1:$ZZ$1, 0))</f>
        <v/>
      </c>
      <c r="B743">
        <f>INDEX(resultados!$A$2:$ZZ$1440, 737, MATCH($B$2, resultados!$A$1:$ZZ$1, 0))</f>
        <v/>
      </c>
      <c r="C743">
        <f>INDEX(resultados!$A$2:$ZZ$1440, 737, MATCH($B$3, resultados!$A$1:$ZZ$1, 0))</f>
        <v/>
      </c>
    </row>
    <row r="744">
      <c r="A744">
        <f>INDEX(resultados!$A$2:$ZZ$1440, 738, MATCH($B$1, resultados!$A$1:$ZZ$1, 0))</f>
        <v/>
      </c>
      <c r="B744">
        <f>INDEX(resultados!$A$2:$ZZ$1440, 738, MATCH($B$2, resultados!$A$1:$ZZ$1, 0))</f>
        <v/>
      </c>
      <c r="C744">
        <f>INDEX(resultados!$A$2:$ZZ$1440, 738, MATCH($B$3, resultados!$A$1:$ZZ$1, 0))</f>
        <v/>
      </c>
    </row>
    <row r="745">
      <c r="A745">
        <f>INDEX(resultados!$A$2:$ZZ$1440, 739, MATCH($B$1, resultados!$A$1:$ZZ$1, 0))</f>
        <v/>
      </c>
      <c r="B745">
        <f>INDEX(resultados!$A$2:$ZZ$1440, 739, MATCH($B$2, resultados!$A$1:$ZZ$1, 0))</f>
        <v/>
      </c>
      <c r="C745">
        <f>INDEX(resultados!$A$2:$ZZ$1440, 739, MATCH($B$3, resultados!$A$1:$ZZ$1, 0))</f>
        <v/>
      </c>
    </row>
    <row r="746">
      <c r="A746">
        <f>INDEX(resultados!$A$2:$ZZ$1440, 740, MATCH($B$1, resultados!$A$1:$ZZ$1, 0))</f>
        <v/>
      </c>
      <c r="B746">
        <f>INDEX(resultados!$A$2:$ZZ$1440, 740, MATCH($B$2, resultados!$A$1:$ZZ$1, 0))</f>
        <v/>
      </c>
      <c r="C746">
        <f>INDEX(resultados!$A$2:$ZZ$1440, 740, MATCH($B$3, resultados!$A$1:$ZZ$1, 0))</f>
        <v/>
      </c>
    </row>
    <row r="747">
      <c r="A747">
        <f>INDEX(resultados!$A$2:$ZZ$1440, 741, MATCH($B$1, resultados!$A$1:$ZZ$1, 0))</f>
        <v/>
      </c>
      <c r="B747">
        <f>INDEX(resultados!$A$2:$ZZ$1440, 741, MATCH($B$2, resultados!$A$1:$ZZ$1, 0))</f>
        <v/>
      </c>
      <c r="C747">
        <f>INDEX(resultados!$A$2:$ZZ$1440, 741, MATCH($B$3, resultados!$A$1:$ZZ$1, 0))</f>
        <v/>
      </c>
    </row>
    <row r="748">
      <c r="A748">
        <f>INDEX(resultados!$A$2:$ZZ$1440, 742, MATCH($B$1, resultados!$A$1:$ZZ$1, 0))</f>
        <v/>
      </c>
      <c r="B748">
        <f>INDEX(resultados!$A$2:$ZZ$1440, 742, MATCH($B$2, resultados!$A$1:$ZZ$1, 0))</f>
        <v/>
      </c>
      <c r="C748">
        <f>INDEX(resultados!$A$2:$ZZ$1440, 742, MATCH($B$3, resultados!$A$1:$ZZ$1, 0))</f>
        <v/>
      </c>
    </row>
    <row r="749">
      <c r="A749">
        <f>INDEX(resultados!$A$2:$ZZ$1440, 743, MATCH($B$1, resultados!$A$1:$ZZ$1, 0))</f>
        <v/>
      </c>
      <c r="B749">
        <f>INDEX(resultados!$A$2:$ZZ$1440, 743, MATCH($B$2, resultados!$A$1:$ZZ$1, 0))</f>
        <v/>
      </c>
      <c r="C749">
        <f>INDEX(resultados!$A$2:$ZZ$1440, 743, MATCH($B$3, resultados!$A$1:$ZZ$1, 0))</f>
        <v/>
      </c>
    </row>
    <row r="750">
      <c r="A750">
        <f>INDEX(resultados!$A$2:$ZZ$1440, 744, MATCH($B$1, resultados!$A$1:$ZZ$1, 0))</f>
        <v/>
      </c>
      <c r="B750">
        <f>INDEX(resultados!$A$2:$ZZ$1440, 744, MATCH($B$2, resultados!$A$1:$ZZ$1, 0))</f>
        <v/>
      </c>
      <c r="C750">
        <f>INDEX(resultados!$A$2:$ZZ$1440, 744, MATCH($B$3, resultados!$A$1:$ZZ$1, 0))</f>
        <v/>
      </c>
    </row>
    <row r="751">
      <c r="A751">
        <f>INDEX(resultados!$A$2:$ZZ$1440, 745, MATCH($B$1, resultados!$A$1:$ZZ$1, 0))</f>
        <v/>
      </c>
      <c r="B751">
        <f>INDEX(resultados!$A$2:$ZZ$1440, 745, MATCH($B$2, resultados!$A$1:$ZZ$1, 0))</f>
        <v/>
      </c>
      <c r="C751">
        <f>INDEX(resultados!$A$2:$ZZ$1440, 745, MATCH($B$3, resultados!$A$1:$ZZ$1, 0))</f>
        <v/>
      </c>
    </row>
    <row r="752">
      <c r="A752">
        <f>INDEX(resultados!$A$2:$ZZ$1440, 746, MATCH($B$1, resultados!$A$1:$ZZ$1, 0))</f>
        <v/>
      </c>
      <c r="B752">
        <f>INDEX(resultados!$A$2:$ZZ$1440, 746, MATCH($B$2, resultados!$A$1:$ZZ$1, 0))</f>
        <v/>
      </c>
      <c r="C752">
        <f>INDEX(resultados!$A$2:$ZZ$1440, 746, MATCH($B$3, resultados!$A$1:$ZZ$1, 0))</f>
        <v/>
      </c>
    </row>
    <row r="753">
      <c r="A753">
        <f>INDEX(resultados!$A$2:$ZZ$1440, 747, MATCH($B$1, resultados!$A$1:$ZZ$1, 0))</f>
        <v/>
      </c>
      <c r="B753">
        <f>INDEX(resultados!$A$2:$ZZ$1440, 747, MATCH($B$2, resultados!$A$1:$ZZ$1, 0))</f>
        <v/>
      </c>
      <c r="C753">
        <f>INDEX(resultados!$A$2:$ZZ$1440, 747, MATCH($B$3, resultados!$A$1:$ZZ$1, 0))</f>
        <v/>
      </c>
    </row>
    <row r="754">
      <c r="A754">
        <f>INDEX(resultados!$A$2:$ZZ$1440, 748, MATCH($B$1, resultados!$A$1:$ZZ$1, 0))</f>
        <v/>
      </c>
      <c r="B754">
        <f>INDEX(resultados!$A$2:$ZZ$1440, 748, MATCH($B$2, resultados!$A$1:$ZZ$1, 0))</f>
        <v/>
      </c>
      <c r="C754">
        <f>INDEX(resultados!$A$2:$ZZ$1440, 748, MATCH($B$3, resultados!$A$1:$ZZ$1, 0))</f>
        <v/>
      </c>
    </row>
    <row r="755">
      <c r="A755">
        <f>INDEX(resultados!$A$2:$ZZ$1440, 749, MATCH($B$1, resultados!$A$1:$ZZ$1, 0))</f>
        <v/>
      </c>
      <c r="B755">
        <f>INDEX(resultados!$A$2:$ZZ$1440, 749, MATCH($B$2, resultados!$A$1:$ZZ$1, 0))</f>
        <v/>
      </c>
      <c r="C755">
        <f>INDEX(resultados!$A$2:$ZZ$1440, 749, MATCH($B$3, resultados!$A$1:$ZZ$1, 0))</f>
        <v/>
      </c>
    </row>
    <row r="756">
      <c r="A756">
        <f>INDEX(resultados!$A$2:$ZZ$1440, 750, MATCH($B$1, resultados!$A$1:$ZZ$1, 0))</f>
        <v/>
      </c>
      <c r="B756">
        <f>INDEX(resultados!$A$2:$ZZ$1440, 750, MATCH($B$2, resultados!$A$1:$ZZ$1, 0))</f>
        <v/>
      </c>
      <c r="C756">
        <f>INDEX(resultados!$A$2:$ZZ$1440, 750, MATCH($B$3, resultados!$A$1:$ZZ$1, 0))</f>
        <v/>
      </c>
    </row>
    <row r="757">
      <c r="A757">
        <f>INDEX(resultados!$A$2:$ZZ$1440, 751, MATCH($B$1, resultados!$A$1:$ZZ$1, 0))</f>
        <v/>
      </c>
      <c r="B757">
        <f>INDEX(resultados!$A$2:$ZZ$1440, 751, MATCH($B$2, resultados!$A$1:$ZZ$1, 0))</f>
        <v/>
      </c>
      <c r="C757">
        <f>INDEX(resultados!$A$2:$ZZ$1440, 751, MATCH($B$3, resultados!$A$1:$ZZ$1, 0))</f>
        <v/>
      </c>
    </row>
    <row r="758">
      <c r="A758">
        <f>INDEX(resultados!$A$2:$ZZ$1440, 752, MATCH($B$1, resultados!$A$1:$ZZ$1, 0))</f>
        <v/>
      </c>
      <c r="B758">
        <f>INDEX(resultados!$A$2:$ZZ$1440, 752, MATCH($B$2, resultados!$A$1:$ZZ$1, 0))</f>
        <v/>
      </c>
      <c r="C758">
        <f>INDEX(resultados!$A$2:$ZZ$1440, 752, MATCH($B$3, resultados!$A$1:$ZZ$1, 0))</f>
        <v/>
      </c>
    </row>
    <row r="759">
      <c r="A759">
        <f>INDEX(resultados!$A$2:$ZZ$1440, 753, MATCH($B$1, resultados!$A$1:$ZZ$1, 0))</f>
        <v/>
      </c>
      <c r="B759">
        <f>INDEX(resultados!$A$2:$ZZ$1440, 753, MATCH($B$2, resultados!$A$1:$ZZ$1, 0))</f>
        <v/>
      </c>
      <c r="C759">
        <f>INDEX(resultados!$A$2:$ZZ$1440, 753, MATCH($B$3, resultados!$A$1:$ZZ$1, 0))</f>
        <v/>
      </c>
    </row>
    <row r="760">
      <c r="A760">
        <f>INDEX(resultados!$A$2:$ZZ$1440, 754, MATCH($B$1, resultados!$A$1:$ZZ$1, 0))</f>
        <v/>
      </c>
      <c r="B760">
        <f>INDEX(resultados!$A$2:$ZZ$1440, 754, MATCH($B$2, resultados!$A$1:$ZZ$1, 0))</f>
        <v/>
      </c>
      <c r="C760">
        <f>INDEX(resultados!$A$2:$ZZ$1440, 754, MATCH($B$3, resultados!$A$1:$ZZ$1, 0))</f>
        <v/>
      </c>
    </row>
    <row r="761">
      <c r="A761">
        <f>INDEX(resultados!$A$2:$ZZ$1440, 755, MATCH($B$1, resultados!$A$1:$ZZ$1, 0))</f>
        <v/>
      </c>
      <c r="B761">
        <f>INDEX(resultados!$A$2:$ZZ$1440, 755, MATCH($B$2, resultados!$A$1:$ZZ$1, 0))</f>
        <v/>
      </c>
      <c r="C761">
        <f>INDEX(resultados!$A$2:$ZZ$1440, 755, MATCH($B$3, resultados!$A$1:$ZZ$1, 0))</f>
        <v/>
      </c>
    </row>
    <row r="762">
      <c r="A762">
        <f>INDEX(resultados!$A$2:$ZZ$1440, 756, MATCH($B$1, resultados!$A$1:$ZZ$1, 0))</f>
        <v/>
      </c>
      <c r="B762">
        <f>INDEX(resultados!$A$2:$ZZ$1440, 756, MATCH($B$2, resultados!$A$1:$ZZ$1, 0))</f>
        <v/>
      </c>
      <c r="C762">
        <f>INDEX(resultados!$A$2:$ZZ$1440, 756, MATCH($B$3, resultados!$A$1:$ZZ$1, 0))</f>
        <v/>
      </c>
    </row>
    <row r="763">
      <c r="A763">
        <f>INDEX(resultados!$A$2:$ZZ$1440, 757, MATCH($B$1, resultados!$A$1:$ZZ$1, 0))</f>
        <v/>
      </c>
      <c r="B763">
        <f>INDEX(resultados!$A$2:$ZZ$1440, 757, MATCH($B$2, resultados!$A$1:$ZZ$1, 0))</f>
        <v/>
      </c>
      <c r="C763">
        <f>INDEX(resultados!$A$2:$ZZ$1440, 757, MATCH($B$3, resultados!$A$1:$ZZ$1, 0))</f>
        <v/>
      </c>
    </row>
    <row r="764">
      <c r="A764">
        <f>INDEX(resultados!$A$2:$ZZ$1440, 758, MATCH($B$1, resultados!$A$1:$ZZ$1, 0))</f>
        <v/>
      </c>
      <c r="B764">
        <f>INDEX(resultados!$A$2:$ZZ$1440, 758, MATCH($B$2, resultados!$A$1:$ZZ$1, 0))</f>
        <v/>
      </c>
      <c r="C764">
        <f>INDEX(resultados!$A$2:$ZZ$1440, 758, MATCH($B$3, resultados!$A$1:$ZZ$1, 0))</f>
        <v/>
      </c>
    </row>
    <row r="765">
      <c r="A765">
        <f>INDEX(resultados!$A$2:$ZZ$1440, 759, MATCH($B$1, resultados!$A$1:$ZZ$1, 0))</f>
        <v/>
      </c>
      <c r="B765">
        <f>INDEX(resultados!$A$2:$ZZ$1440, 759, MATCH($B$2, resultados!$A$1:$ZZ$1, 0))</f>
        <v/>
      </c>
      <c r="C765">
        <f>INDEX(resultados!$A$2:$ZZ$1440, 759, MATCH($B$3, resultados!$A$1:$ZZ$1, 0))</f>
        <v/>
      </c>
    </row>
    <row r="766">
      <c r="A766">
        <f>INDEX(resultados!$A$2:$ZZ$1440, 760, MATCH($B$1, resultados!$A$1:$ZZ$1, 0))</f>
        <v/>
      </c>
      <c r="B766">
        <f>INDEX(resultados!$A$2:$ZZ$1440, 760, MATCH($B$2, resultados!$A$1:$ZZ$1, 0))</f>
        <v/>
      </c>
      <c r="C766">
        <f>INDEX(resultados!$A$2:$ZZ$1440, 760, MATCH($B$3, resultados!$A$1:$ZZ$1, 0))</f>
        <v/>
      </c>
    </row>
    <row r="767">
      <c r="A767">
        <f>INDEX(resultados!$A$2:$ZZ$1440, 761, MATCH($B$1, resultados!$A$1:$ZZ$1, 0))</f>
        <v/>
      </c>
      <c r="B767">
        <f>INDEX(resultados!$A$2:$ZZ$1440, 761, MATCH($B$2, resultados!$A$1:$ZZ$1, 0))</f>
        <v/>
      </c>
      <c r="C767">
        <f>INDEX(resultados!$A$2:$ZZ$1440, 761, MATCH($B$3, resultados!$A$1:$ZZ$1, 0))</f>
        <v/>
      </c>
    </row>
    <row r="768">
      <c r="A768">
        <f>INDEX(resultados!$A$2:$ZZ$1440, 762, MATCH($B$1, resultados!$A$1:$ZZ$1, 0))</f>
        <v/>
      </c>
      <c r="B768">
        <f>INDEX(resultados!$A$2:$ZZ$1440, 762, MATCH($B$2, resultados!$A$1:$ZZ$1, 0))</f>
        <v/>
      </c>
      <c r="C768">
        <f>INDEX(resultados!$A$2:$ZZ$1440, 762, MATCH($B$3, resultados!$A$1:$ZZ$1, 0))</f>
        <v/>
      </c>
    </row>
    <row r="769">
      <c r="A769">
        <f>INDEX(resultados!$A$2:$ZZ$1440, 763, MATCH($B$1, resultados!$A$1:$ZZ$1, 0))</f>
        <v/>
      </c>
      <c r="B769">
        <f>INDEX(resultados!$A$2:$ZZ$1440, 763, MATCH($B$2, resultados!$A$1:$ZZ$1, 0))</f>
        <v/>
      </c>
      <c r="C769">
        <f>INDEX(resultados!$A$2:$ZZ$1440, 763, MATCH($B$3, resultados!$A$1:$ZZ$1, 0))</f>
        <v/>
      </c>
    </row>
    <row r="770">
      <c r="A770">
        <f>INDEX(resultados!$A$2:$ZZ$1440, 764, MATCH($B$1, resultados!$A$1:$ZZ$1, 0))</f>
        <v/>
      </c>
      <c r="B770">
        <f>INDEX(resultados!$A$2:$ZZ$1440, 764, MATCH($B$2, resultados!$A$1:$ZZ$1, 0))</f>
        <v/>
      </c>
      <c r="C770">
        <f>INDEX(resultados!$A$2:$ZZ$1440, 764, MATCH($B$3, resultados!$A$1:$ZZ$1, 0))</f>
        <v/>
      </c>
    </row>
    <row r="771">
      <c r="A771">
        <f>INDEX(resultados!$A$2:$ZZ$1440, 765, MATCH($B$1, resultados!$A$1:$ZZ$1, 0))</f>
        <v/>
      </c>
      <c r="B771">
        <f>INDEX(resultados!$A$2:$ZZ$1440, 765, MATCH($B$2, resultados!$A$1:$ZZ$1, 0))</f>
        <v/>
      </c>
      <c r="C771">
        <f>INDEX(resultados!$A$2:$ZZ$1440, 765, MATCH($B$3, resultados!$A$1:$ZZ$1, 0))</f>
        <v/>
      </c>
    </row>
    <row r="772">
      <c r="A772">
        <f>INDEX(resultados!$A$2:$ZZ$1440, 766, MATCH($B$1, resultados!$A$1:$ZZ$1, 0))</f>
        <v/>
      </c>
      <c r="B772">
        <f>INDEX(resultados!$A$2:$ZZ$1440, 766, MATCH($B$2, resultados!$A$1:$ZZ$1, 0))</f>
        <v/>
      </c>
      <c r="C772">
        <f>INDEX(resultados!$A$2:$ZZ$1440, 766, MATCH($B$3, resultados!$A$1:$ZZ$1, 0))</f>
        <v/>
      </c>
    </row>
    <row r="773">
      <c r="A773">
        <f>INDEX(resultados!$A$2:$ZZ$1440, 767, MATCH($B$1, resultados!$A$1:$ZZ$1, 0))</f>
        <v/>
      </c>
      <c r="B773">
        <f>INDEX(resultados!$A$2:$ZZ$1440, 767, MATCH($B$2, resultados!$A$1:$ZZ$1, 0))</f>
        <v/>
      </c>
      <c r="C773">
        <f>INDEX(resultados!$A$2:$ZZ$1440, 767, MATCH($B$3, resultados!$A$1:$ZZ$1, 0))</f>
        <v/>
      </c>
    </row>
    <row r="774">
      <c r="A774">
        <f>INDEX(resultados!$A$2:$ZZ$1440, 768, MATCH($B$1, resultados!$A$1:$ZZ$1, 0))</f>
        <v/>
      </c>
      <c r="B774">
        <f>INDEX(resultados!$A$2:$ZZ$1440, 768, MATCH($B$2, resultados!$A$1:$ZZ$1, 0))</f>
        <v/>
      </c>
      <c r="C774">
        <f>INDEX(resultados!$A$2:$ZZ$1440, 768, MATCH($B$3, resultados!$A$1:$ZZ$1, 0))</f>
        <v/>
      </c>
    </row>
    <row r="775">
      <c r="A775">
        <f>INDEX(resultados!$A$2:$ZZ$1440, 769, MATCH($B$1, resultados!$A$1:$ZZ$1, 0))</f>
        <v/>
      </c>
      <c r="B775">
        <f>INDEX(resultados!$A$2:$ZZ$1440, 769, MATCH($B$2, resultados!$A$1:$ZZ$1, 0))</f>
        <v/>
      </c>
      <c r="C775">
        <f>INDEX(resultados!$A$2:$ZZ$1440, 769, MATCH($B$3, resultados!$A$1:$ZZ$1, 0))</f>
        <v/>
      </c>
    </row>
    <row r="776">
      <c r="A776">
        <f>INDEX(resultados!$A$2:$ZZ$1440, 770, MATCH($B$1, resultados!$A$1:$ZZ$1, 0))</f>
        <v/>
      </c>
      <c r="B776">
        <f>INDEX(resultados!$A$2:$ZZ$1440, 770, MATCH($B$2, resultados!$A$1:$ZZ$1, 0))</f>
        <v/>
      </c>
      <c r="C776">
        <f>INDEX(resultados!$A$2:$ZZ$1440, 770, MATCH($B$3, resultados!$A$1:$ZZ$1, 0))</f>
        <v/>
      </c>
    </row>
    <row r="777">
      <c r="A777">
        <f>INDEX(resultados!$A$2:$ZZ$1440, 771, MATCH($B$1, resultados!$A$1:$ZZ$1, 0))</f>
        <v/>
      </c>
      <c r="B777">
        <f>INDEX(resultados!$A$2:$ZZ$1440, 771, MATCH($B$2, resultados!$A$1:$ZZ$1, 0))</f>
        <v/>
      </c>
      <c r="C777">
        <f>INDEX(resultados!$A$2:$ZZ$1440, 771, MATCH($B$3, resultados!$A$1:$ZZ$1, 0))</f>
        <v/>
      </c>
    </row>
    <row r="778">
      <c r="A778">
        <f>INDEX(resultados!$A$2:$ZZ$1440, 772, MATCH($B$1, resultados!$A$1:$ZZ$1, 0))</f>
        <v/>
      </c>
      <c r="B778">
        <f>INDEX(resultados!$A$2:$ZZ$1440, 772, MATCH($B$2, resultados!$A$1:$ZZ$1, 0))</f>
        <v/>
      </c>
      <c r="C778">
        <f>INDEX(resultados!$A$2:$ZZ$1440, 772, MATCH($B$3, resultados!$A$1:$ZZ$1, 0))</f>
        <v/>
      </c>
    </row>
    <row r="779">
      <c r="A779">
        <f>INDEX(resultados!$A$2:$ZZ$1440, 773, MATCH($B$1, resultados!$A$1:$ZZ$1, 0))</f>
        <v/>
      </c>
      <c r="B779">
        <f>INDEX(resultados!$A$2:$ZZ$1440, 773, MATCH($B$2, resultados!$A$1:$ZZ$1, 0))</f>
        <v/>
      </c>
      <c r="C779">
        <f>INDEX(resultados!$A$2:$ZZ$1440, 773, MATCH($B$3, resultados!$A$1:$ZZ$1, 0))</f>
        <v/>
      </c>
    </row>
    <row r="780">
      <c r="A780">
        <f>INDEX(resultados!$A$2:$ZZ$1440, 774, MATCH($B$1, resultados!$A$1:$ZZ$1, 0))</f>
        <v/>
      </c>
      <c r="B780">
        <f>INDEX(resultados!$A$2:$ZZ$1440, 774, MATCH($B$2, resultados!$A$1:$ZZ$1, 0))</f>
        <v/>
      </c>
      <c r="C780">
        <f>INDEX(resultados!$A$2:$ZZ$1440, 774, MATCH($B$3, resultados!$A$1:$ZZ$1, 0))</f>
        <v/>
      </c>
    </row>
    <row r="781">
      <c r="A781">
        <f>INDEX(resultados!$A$2:$ZZ$1440, 775, MATCH($B$1, resultados!$A$1:$ZZ$1, 0))</f>
        <v/>
      </c>
      <c r="B781">
        <f>INDEX(resultados!$A$2:$ZZ$1440, 775, MATCH($B$2, resultados!$A$1:$ZZ$1, 0))</f>
        <v/>
      </c>
      <c r="C781">
        <f>INDEX(resultados!$A$2:$ZZ$1440, 775, MATCH($B$3, resultados!$A$1:$ZZ$1, 0))</f>
        <v/>
      </c>
    </row>
    <row r="782">
      <c r="A782">
        <f>INDEX(resultados!$A$2:$ZZ$1440, 776, MATCH($B$1, resultados!$A$1:$ZZ$1, 0))</f>
        <v/>
      </c>
      <c r="B782">
        <f>INDEX(resultados!$A$2:$ZZ$1440, 776, MATCH($B$2, resultados!$A$1:$ZZ$1, 0))</f>
        <v/>
      </c>
      <c r="C782">
        <f>INDEX(resultados!$A$2:$ZZ$1440, 776, MATCH($B$3, resultados!$A$1:$ZZ$1, 0))</f>
        <v/>
      </c>
    </row>
    <row r="783">
      <c r="A783">
        <f>INDEX(resultados!$A$2:$ZZ$1440, 777, MATCH($B$1, resultados!$A$1:$ZZ$1, 0))</f>
        <v/>
      </c>
      <c r="B783">
        <f>INDEX(resultados!$A$2:$ZZ$1440, 777, MATCH($B$2, resultados!$A$1:$ZZ$1, 0))</f>
        <v/>
      </c>
      <c r="C783">
        <f>INDEX(resultados!$A$2:$ZZ$1440, 777, MATCH($B$3, resultados!$A$1:$ZZ$1, 0))</f>
        <v/>
      </c>
    </row>
    <row r="784">
      <c r="A784">
        <f>INDEX(resultados!$A$2:$ZZ$1440, 778, MATCH($B$1, resultados!$A$1:$ZZ$1, 0))</f>
        <v/>
      </c>
      <c r="B784">
        <f>INDEX(resultados!$A$2:$ZZ$1440, 778, MATCH($B$2, resultados!$A$1:$ZZ$1, 0))</f>
        <v/>
      </c>
      <c r="C784">
        <f>INDEX(resultados!$A$2:$ZZ$1440, 778, MATCH($B$3, resultados!$A$1:$ZZ$1, 0))</f>
        <v/>
      </c>
    </row>
    <row r="785">
      <c r="A785">
        <f>INDEX(resultados!$A$2:$ZZ$1440, 779, MATCH($B$1, resultados!$A$1:$ZZ$1, 0))</f>
        <v/>
      </c>
      <c r="B785">
        <f>INDEX(resultados!$A$2:$ZZ$1440, 779, MATCH($B$2, resultados!$A$1:$ZZ$1, 0))</f>
        <v/>
      </c>
      <c r="C785">
        <f>INDEX(resultados!$A$2:$ZZ$1440, 779, MATCH($B$3, resultados!$A$1:$ZZ$1, 0))</f>
        <v/>
      </c>
    </row>
    <row r="786">
      <c r="A786">
        <f>INDEX(resultados!$A$2:$ZZ$1440, 780, MATCH($B$1, resultados!$A$1:$ZZ$1, 0))</f>
        <v/>
      </c>
      <c r="B786">
        <f>INDEX(resultados!$A$2:$ZZ$1440, 780, MATCH($B$2, resultados!$A$1:$ZZ$1, 0))</f>
        <v/>
      </c>
      <c r="C786">
        <f>INDEX(resultados!$A$2:$ZZ$1440, 780, MATCH($B$3, resultados!$A$1:$ZZ$1, 0))</f>
        <v/>
      </c>
    </row>
    <row r="787">
      <c r="A787">
        <f>INDEX(resultados!$A$2:$ZZ$1440, 781, MATCH($B$1, resultados!$A$1:$ZZ$1, 0))</f>
        <v/>
      </c>
      <c r="B787">
        <f>INDEX(resultados!$A$2:$ZZ$1440, 781, MATCH($B$2, resultados!$A$1:$ZZ$1, 0))</f>
        <v/>
      </c>
      <c r="C787">
        <f>INDEX(resultados!$A$2:$ZZ$1440, 781, MATCH($B$3, resultados!$A$1:$ZZ$1, 0))</f>
        <v/>
      </c>
    </row>
    <row r="788">
      <c r="A788">
        <f>INDEX(resultados!$A$2:$ZZ$1440, 782, MATCH($B$1, resultados!$A$1:$ZZ$1, 0))</f>
        <v/>
      </c>
      <c r="B788">
        <f>INDEX(resultados!$A$2:$ZZ$1440, 782, MATCH($B$2, resultados!$A$1:$ZZ$1, 0))</f>
        <v/>
      </c>
      <c r="C788">
        <f>INDEX(resultados!$A$2:$ZZ$1440, 782, MATCH($B$3, resultados!$A$1:$ZZ$1, 0))</f>
        <v/>
      </c>
    </row>
    <row r="789">
      <c r="A789">
        <f>INDEX(resultados!$A$2:$ZZ$1440, 783, MATCH($B$1, resultados!$A$1:$ZZ$1, 0))</f>
        <v/>
      </c>
      <c r="B789">
        <f>INDEX(resultados!$A$2:$ZZ$1440, 783, MATCH($B$2, resultados!$A$1:$ZZ$1, 0))</f>
        <v/>
      </c>
      <c r="C789">
        <f>INDEX(resultados!$A$2:$ZZ$1440, 783, MATCH($B$3, resultados!$A$1:$ZZ$1, 0))</f>
        <v/>
      </c>
    </row>
    <row r="790">
      <c r="A790">
        <f>INDEX(resultados!$A$2:$ZZ$1440, 784, MATCH($B$1, resultados!$A$1:$ZZ$1, 0))</f>
        <v/>
      </c>
      <c r="B790">
        <f>INDEX(resultados!$A$2:$ZZ$1440, 784, MATCH($B$2, resultados!$A$1:$ZZ$1, 0))</f>
        <v/>
      </c>
      <c r="C790">
        <f>INDEX(resultados!$A$2:$ZZ$1440, 784, MATCH($B$3, resultados!$A$1:$ZZ$1, 0))</f>
        <v/>
      </c>
    </row>
    <row r="791">
      <c r="A791">
        <f>INDEX(resultados!$A$2:$ZZ$1440, 785, MATCH($B$1, resultados!$A$1:$ZZ$1, 0))</f>
        <v/>
      </c>
      <c r="B791">
        <f>INDEX(resultados!$A$2:$ZZ$1440, 785, MATCH($B$2, resultados!$A$1:$ZZ$1, 0))</f>
        <v/>
      </c>
      <c r="C791">
        <f>INDEX(resultados!$A$2:$ZZ$1440, 785, MATCH($B$3, resultados!$A$1:$ZZ$1, 0))</f>
        <v/>
      </c>
    </row>
    <row r="792">
      <c r="A792">
        <f>INDEX(resultados!$A$2:$ZZ$1440, 786, MATCH($B$1, resultados!$A$1:$ZZ$1, 0))</f>
        <v/>
      </c>
      <c r="B792">
        <f>INDEX(resultados!$A$2:$ZZ$1440, 786, MATCH($B$2, resultados!$A$1:$ZZ$1, 0))</f>
        <v/>
      </c>
      <c r="C792">
        <f>INDEX(resultados!$A$2:$ZZ$1440, 786, MATCH($B$3, resultados!$A$1:$ZZ$1, 0))</f>
        <v/>
      </c>
    </row>
    <row r="793">
      <c r="A793">
        <f>INDEX(resultados!$A$2:$ZZ$1440, 787, MATCH($B$1, resultados!$A$1:$ZZ$1, 0))</f>
        <v/>
      </c>
      <c r="B793">
        <f>INDEX(resultados!$A$2:$ZZ$1440, 787, MATCH($B$2, resultados!$A$1:$ZZ$1, 0))</f>
        <v/>
      </c>
      <c r="C793">
        <f>INDEX(resultados!$A$2:$ZZ$1440, 787, MATCH($B$3, resultados!$A$1:$ZZ$1, 0))</f>
        <v/>
      </c>
    </row>
    <row r="794">
      <c r="A794">
        <f>INDEX(resultados!$A$2:$ZZ$1440, 788, MATCH($B$1, resultados!$A$1:$ZZ$1, 0))</f>
        <v/>
      </c>
      <c r="B794">
        <f>INDEX(resultados!$A$2:$ZZ$1440, 788, MATCH($B$2, resultados!$A$1:$ZZ$1, 0))</f>
        <v/>
      </c>
      <c r="C794">
        <f>INDEX(resultados!$A$2:$ZZ$1440, 788, MATCH($B$3, resultados!$A$1:$ZZ$1, 0))</f>
        <v/>
      </c>
    </row>
    <row r="795">
      <c r="A795">
        <f>INDEX(resultados!$A$2:$ZZ$1440, 789, MATCH($B$1, resultados!$A$1:$ZZ$1, 0))</f>
        <v/>
      </c>
      <c r="B795">
        <f>INDEX(resultados!$A$2:$ZZ$1440, 789, MATCH($B$2, resultados!$A$1:$ZZ$1, 0))</f>
        <v/>
      </c>
      <c r="C795">
        <f>INDEX(resultados!$A$2:$ZZ$1440, 789, MATCH($B$3, resultados!$A$1:$ZZ$1, 0))</f>
        <v/>
      </c>
    </row>
    <row r="796">
      <c r="A796">
        <f>INDEX(resultados!$A$2:$ZZ$1440, 790, MATCH($B$1, resultados!$A$1:$ZZ$1, 0))</f>
        <v/>
      </c>
      <c r="B796">
        <f>INDEX(resultados!$A$2:$ZZ$1440, 790, MATCH($B$2, resultados!$A$1:$ZZ$1, 0))</f>
        <v/>
      </c>
      <c r="C796">
        <f>INDEX(resultados!$A$2:$ZZ$1440, 790, MATCH($B$3, resultados!$A$1:$ZZ$1, 0))</f>
        <v/>
      </c>
    </row>
    <row r="797">
      <c r="A797">
        <f>INDEX(resultados!$A$2:$ZZ$1440, 791, MATCH($B$1, resultados!$A$1:$ZZ$1, 0))</f>
        <v/>
      </c>
      <c r="B797">
        <f>INDEX(resultados!$A$2:$ZZ$1440, 791, MATCH($B$2, resultados!$A$1:$ZZ$1, 0))</f>
        <v/>
      </c>
      <c r="C797">
        <f>INDEX(resultados!$A$2:$ZZ$1440, 791, MATCH($B$3, resultados!$A$1:$ZZ$1, 0))</f>
        <v/>
      </c>
    </row>
    <row r="798">
      <c r="A798">
        <f>INDEX(resultados!$A$2:$ZZ$1440, 792, MATCH($B$1, resultados!$A$1:$ZZ$1, 0))</f>
        <v/>
      </c>
      <c r="B798">
        <f>INDEX(resultados!$A$2:$ZZ$1440, 792, MATCH($B$2, resultados!$A$1:$ZZ$1, 0))</f>
        <v/>
      </c>
      <c r="C798">
        <f>INDEX(resultados!$A$2:$ZZ$1440, 792, MATCH($B$3, resultados!$A$1:$ZZ$1, 0))</f>
        <v/>
      </c>
    </row>
    <row r="799">
      <c r="A799">
        <f>INDEX(resultados!$A$2:$ZZ$1440, 793, MATCH($B$1, resultados!$A$1:$ZZ$1, 0))</f>
        <v/>
      </c>
      <c r="B799">
        <f>INDEX(resultados!$A$2:$ZZ$1440, 793, MATCH($B$2, resultados!$A$1:$ZZ$1, 0))</f>
        <v/>
      </c>
      <c r="C799">
        <f>INDEX(resultados!$A$2:$ZZ$1440, 793, MATCH($B$3, resultados!$A$1:$ZZ$1, 0))</f>
        <v/>
      </c>
    </row>
    <row r="800">
      <c r="A800">
        <f>INDEX(resultados!$A$2:$ZZ$1440, 794, MATCH($B$1, resultados!$A$1:$ZZ$1, 0))</f>
        <v/>
      </c>
      <c r="B800">
        <f>INDEX(resultados!$A$2:$ZZ$1440, 794, MATCH($B$2, resultados!$A$1:$ZZ$1, 0))</f>
        <v/>
      </c>
      <c r="C800">
        <f>INDEX(resultados!$A$2:$ZZ$1440, 794, MATCH($B$3, resultados!$A$1:$ZZ$1, 0))</f>
        <v/>
      </c>
    </row>
    <row r="801">
      <c r="A801">
        <f>INDEX(resultados!$A$2:$ZZ$1440, 795, MATCH($B$1, resultados!$A$1:$ZZ$1, 0))</f>
        <v/>
      </c>
      <c r="B801">
        <f>INDEX(resultados!$A$2:$ZZ$1440, 795, MATCH($B$2, resultados!$A$1:$ZZ$1, 0))</f>
        <v/>
      </c>
      <c r="C801">
        <f>INDEX(resultados!$A$2:$ZZ$1440, 795, MATCH($B$3, resultados!$A$1:$ZZ$1, 0))</f>
        <v/>
      </c>
    </row>
    <row r="802">
      <c r="A802">
        <f>INDEX(resultados!$A$2:$ZZ$1440, 796, MATCH($B$1, resultados!$A$1:$ZZ$1, 0))</f>
        <v/>
      </c>
      <c r="B802">
        <f>INDEX(resultados!$A$2:$ZZ$1440, 796, MATCH($B$2, resultados!$A$1:$ZZ$1, 0))</f>
        <v/>
      </c>
      <c r="C802">
        <f>INDEX(resultados!$A$2:$ZZ$1440, 796, MATCH($B$3, resultados!$A$1:$ZZ$1, 0))</f>
        <v/>
      </c>
    </row>
    <row r="803">
      <c r="A803">
        <f>INDEX(resultados!$A$2:$ZZ$1440, 797, MATCH($B$1, resultados!$A$1:$ZZ$1, 0))</f>
        <v/>
      </c>
      <c r="B803">
        <f>INDEX(resultados!$A$2:$ZZ$1440, 797, MATCH($B$2, resultados!$A$1:$ZZ$1, 0))</f>
        <v/>
      </c>
      <c r="C803">
        <f>INDEX(resultados!$A$2:$ZZ$1440, 797, MATCH($B$3, resultados!$A$1:$ZZ$1, 0))</f>
        <v/>
      </c>
    </row>
    <row r="804">
      <c r="A804">
        <f>INDEX(resultados!$A$2:$ZZ$1440, 798, MATCH($B$1, resultados!$A$1:$ZZ$1, 0))</f>
        <v/>
      </c>
      <c r="B804">
        <f>INDEX(resultados!$A$2:$ZZ$1440, 798, MATCH($B$2, resultados!$A$1:$ZZ$1, 0))</f>
        <v/>
      </c>
      <c r="C804">
        <f>INDEX(resultados!$A$2:$ZZ$1440, 798, MATCH($B$3, resultados!$A$1:$ZZ$1, 0))</f>
        <v/>
      </c>
    </row>
    <row r="805">
      <c r="A805">
        <f>INDEX(resultados!$A$2:$ZZ$1440, 799, MATCH($B$1, resultados!$A$1:$ZZ$1, 0))</f>
        <v/>
      </c>
      <c r="B805">
        <f>INDEX(resultados!$A$2:$ZZ$1440, 799, MATCH($B$2, resultados!$A$1:$ZZ$1, 0))</f>
        <v/>
      </c>
      <c r="C805">
        <f>INDEX(resultados!$A$2:$ZZ$1440, 799, MATCH($B$3, resultados!$A$1:$ZZ$1, 0))</f>
        <v/>
      </c>
    </row>
    <row r="806">
      <c r="A806">
        <f>INDEX(resultados!$A$2:$ZZ$1440, 800, MATCH($B$1, resultados!$A$1:$ZZ$1, 0))</f>
        <v/>
      </c>
      <c r="B806">
        <f>INDEX(resultados!$A$2:$ZZ$1440, 800, MATCH($B$2, resultados!$A$1:$ZZ$1, 0))</f>
        <v/>
      </c>
      <c r="C806">
        <f>INDEX(resultados!$A$2:$ZZ$1440, 800, MATCH($B$3, resultados!$A$1:$ZZ$1, 0))</f>
        <v/>
      </c>
    </row>
    <row r="807">
      <c r="A807">
        <f>INDEX(resultados!$A$2:$ZZ$1440, 801, MATCH($B$1, resultados!$A$1:$ZZ$1, 0))</f>
        <v/>
      </c>
      <c r="B807">
        <f>INDEX(resultados!$A$2:$ZZ$1440, 801, MATCH($B$2, resultados!$A$1:$ZZ$1, 0))</f>
        <v/>
      </c>
      <c r="C807">
        <f>INDEX(resultados!$A$2:$ZZ$1440, 801, MATCH($B$3, resultados!$A$1:$ZZ$1, 0))</f>
        <v/>
      </c>
    </row>
    <row r="808">
      <c r="A808">
        <f>INDEX(resultados!$A$2:$ZZ$1440, 802, MATCH($B$1, resultados!$A$1:$ZZ$1, 0))</f>
        <v/>
      </c>
      <c r="B808">
        <f>INDEX(resultados!$A$2:$ZZ$1440, 802, MATCH($B$2, resultados!$A$1:$ZZ$1, 0))</f>
        <v/>
      </c>
      <c r="C808">
        <f>INDEX(resultados!$A$2:$ZZ$1440, 802, MATCH($B$3, resultados!$A$1:$ZZ$1, 0))</f>
        <v/>
      </c>
    </row>
    <row r="809">
      <c r="A809">
        <f>INDEX(resultados!$A$2:$ZZ$1440, 803, MATCH($B$1, resultados!$A$1:$ZZ$1, 0))</f>
        <v/>
      </c>
      <c r="B809">
        <f>INDEX(resultados!$A$2:$ZZ$1440, 803, MATCH($B$2, resultados!$A$1:$ZZ$1, 0))</f>
        <v/>
      </c>
      <c r="C809">
        <f>INDEX(resultados!$A$2:$ZZ$1440, 803, MATCH($B$3, resultados!$A$1:$ZZ$1, 0))</f>
        <v/>
      </c>
    </row>
    <row r="810">
      <c r="A810">
        <f>INDEX(resultados!$A$2:$ZZ$1440, 804, MATCH($B$1, resultados!$A$1:$ZZ$1, 0))</f>
        <v/>
      </c>
      <c r="B810">
        <f>INDEX(resultados!$A$2:$ZZ$1440, 804, MATCH($B$2, resultados!$A$1:$ZZ$1, 0))</f>
        <v/>
      </c>
      <c r="C810">
        <f>INDEX(resultados!$A$2:$ZZ$1440, 804, MATCH($B$3, resultados!$A$1:$ZZ$1, 0))</f>
        <v/>
      </c>
    </row>
    <row r="811">
      <c r="A811">
        <f>INDEX(resultados!$A$2:$ZZ$1440, 805, MATCH($B$1, resultados!$A$1:$ZZ$1, 0))</f>
        <v/>
      </c>
      <c r="B811">
        <f>INDEX(resultados!$A$2:$ZZ$1440, 805, MATCH($B$2, resultados!$A$1:$ZZ$1, 0))</f>
        <v/>
      </c>
      <c r="C811">
        <f>INDEX(resultados!$A$2:$ZZ$1440, 805, MATCH($B$3, resultados!$A$1:$ZZ$1, 0))</f>
        <v/>
      </c>
    </row>
    <row r="812">
      <c r="A812">
        <f>INDEX(resultados!$A$2:$ZZ$1440, 806, MATCH($B$1, resultados!$A$1:$ZZ$1, 0))</f>
        <v/>
      </c>
      <c r="B812">
        <f>INDEX(resultados!$A$2:$ZZ$1440, 806, MATCH($B$2, resultados!$A$1:$ZZ$1, 0))</f>
        <v/>
      </c>
      <c r="C812">
        <f>INDEX(resultados!$A$2:$ZZ$1440, 806, MATCH($B$3, resultados!$A$1:$ZZ$1, 0))</f>
        <v/>
      </c>
    </row>
    <row r="813">
      <c r="A813">
        <f>INDEX(resultados!$A$2:$ZZ$1440, 807, MATCH($B$1, resultados!$A$1:$ZZ$1, 0))</f>
        <v/>
      </c>
      <c r="B813">
        <f>INDEX(resultados!$A$2:$ZZ$1440, 807, MATCH($B$2, resultados!$A$1:$ZZ$1, 0))</f>
        <v/>
      </c>
      <c r="C813">
        <f>INDEX(resultados!$A$2:$ZZ$1440, 807, MATCH($B$3, resultados!$A$1:$ZZ$1, 0))</f>
        <v/>
      </c>
    </row>
    <row r="814">
      <c r="A814">
        <f>INDEX(resultados!$A$2:$ZZ$1440, 808, MATCH($B$1, resultados!$A$1:$ZZ$1, 0))</f>
        <v/>
      </c>
      <c r="B814">
        <f>INDEX(resultados!$A$2:$ZZ$1440, 808, MATCH($B$2, resultados!$A$1:$ZZ$1, 0))</f>
        <v/>
      </c>
      <c r="C814">
        <f>INDEX(resultados!$A$2:$ZZ$1440, 808, MATCH($B$3, resultados!$A$1:$ZZ$1, 0))</f>
        <v/>
      </c>
    </row>
    <row r="815">
      <c r="A815">
        <f>INDEX(resultados!$A$2:$ZZ$1440, 809, MATCH($B$1, resultados!$A$1:$ZZ$1, 0))</f>
        <v/>
      </c>
      <c r="B815">
        <f>INDEX(resultados!$A$2:$ZZ$1440, 809, MATCH($B$2, resultados!$A$1:$ZZ$1, 0))</f>
        <v/>
      </c>
      <c r="C815">
        <f>INDEX(resultados!$A$2:$ZZ$1440, 809, MATCH($B$3, resultados!$A$1:$ZZ$1, 0))</f>
        <v/>
      </c>
    </row>
    <row r="816">
      <c r="A816">
        <f>INDEX(resultados!$A$2:$ZZ$1440, 810, MATCH($B$1, resultados!$A$1:$ZZ$1, 0))</f>
        <v/>
      </c>
      <c r="B816">
        <f>INDEX(resultados!$A$2:$ZZ$1440, 810, MATCH($B$2, resultados!$A$1:$ZZ$1, 0))</f>
        <v/>
      </c>
      <c r="C816">
        <f>INDEX(resultados!$A$2:$ZZ$1440, 810, MATCH($B$3, resultados!$A$1:$ZZ$1, 0))</f>
        <v/>
      </c>
    </row>
    <row r="817">
      <c r="A817">
        <f>INDEX(resultados!$A$2:$ZZ$1440, 811, MATCH($B$1, resultados!$A$1:$ZZ$1, 0))</f>
        <v/>
      </c>
      <c r="B817">
        <f>INDEX(resultados!$A$2:$ZZ$1440, 811, MATCH($B$2, resultados!$A$1:$ZZ$1, 0))</f>
        <v/>
      </c>
      <c r="C817">
        <f>INDEX(resultados!$A$2:$ZZ$1440, 811, MATCH($B$3, resultados!$A$1:$ZZ$1, 0))</f>
        <v/>
      </c>
    </row>
    <row r="818">
      <c r="A818">
        <f>INDEX(resultados!$A$2:$ZZ$1440, 812, MATCH($B$1, resultados!$A$1:$ZZ$1, 0))</f>
        <v/>
      </c>
      <c r="B818">
        <f>INDEX(resultados!$A$2:$ZZ$1440, 812, MATCH($B$2, resultados!$A$1:$ZZ$1, 0))</f>
        <v/>
      </c>
      <c r="C818">
        <f>INDEX(resultados!$A$2:$ZZ$1440, 812, MATCH($B$3, resultados!$A$1:$ZZ$1, 0))</f>
        <v/>
      </c>
    </row>
    <row r="819">
      <c r="A819">
        <f>INDEX(resultados!$A$2:$ZZ$1440, 813, MATCH($B$1, resultados!$A$1:$ZZ$1, 0))</f>
        <v/>
      </c>
      <c r="B819">
        <f>INDEX(resultados!$A$2:$ZZ$1440, 813, MATCH($B$2, resultados!$A$1:$ZZ$1, 0))</f>
        <v/>
      </c>
      <c r="C819">
        <f>INDEX(resultados!$A$2:$ZZ$1440, 813, MATCH($B$3, resultados!$A$1:$ZZ$1, 0))</f>
        <v/>
      </c>
    </row>
    <row r="820">
      <c r="A820">
        <f>INDEX(resultados!$A$2:$ZZ$1440, 814, MATCH($B$1, resultados!$A$1:$ZZ$1, 0))</f>
        <v/>
      </c>
      <c r="B820">
        <f>INDEX(resultados!$A$2:$ZZ$1440, 814, MATCH($B$2, resultados!$A$1:$ZZ$1, 0))</f>
        <v/>
      </c>
      <c r="C820">
        <f>INDEX(resultados!$A$2:$ZZ$1440, 814, MATCH($B$3, resultados!$A$1:$ZZ$1, 0))</f>
        <v/>
      </c>
    </row>
    <row r="821">
      <c r="A821">
        <f>INDEX(resultados!$A$2:$ZZ$1440, 815, MATCH($B$1, resultados!$A$1:$ZZ$1, 0))</f>
        <v/>
      </c>
      <c r="B821">
        <f>INDEX(resultados!$A$2:$ZZ$1440, 815, MATCH($B$2, resultados!$A$1:$ZZ$1, 0))</f>
        <v/>
      </c>
      <c r="C821">
        <f>INDEX(resultados!$A$2:$ZZ$1440, 815, MATCH($B$3, resultados!$A$1:$ZZ$1, 0))</f>
        <v/>
      </c>
    </row>
    <row r="822">
      <c r="A822">
        <f>INDEX(resultados!$A$2:$ZZ$1440, 816, MATCH($B$1, resultados!$A$1:$ZZ$1, 0))</f>
        <v/>
      </c>
      <c r="B822">
        <f>INDEX(resultados!$A$2:$ZZ$1440, 816, MATCH($B$2, resultados!$A$1:$ZZ$1, 0))</f>
        <v/>
      </c>
      <c r="C822">
        <f>INDEX(resultados!$A$2:$ZZ$1440, 816, MATCH($B$3, resultados!$A$1:$ZZ$1, 0))</f>
        <v/>
      </c>
    </row>
    <row r="823">
      <c r="A823">
        <f>INDEX(resultados!$A$2:$ZZ$1440, 817, MATCH($B$1, resultados!$A$1:$ZZ$1, 0))</f>
        <v/>
      </c>
      <c r="B823">
        <f>INDEX(resultados!$A$2:$ZZ$1440, 817, MATCH($B$2, resultados!$A$1:$ZZ$1, 0))</f>
        <v/>
      </c>
      <c r="C823">
        <f>INDEX(resultados!$A$2:$ZZ$1440, 817, MATCH($B$3, resultados!$A$1:$ZZ$1, 0))</f>
        <v/>
      </c>
    </row>
    <row r="824">
      <c r="A824">
        <f>INDEX(resultados!$A$2:$ZZ$1440, 818, MATCH($B$1, resultados!$A$1:$ZZ$1, 0))</f>
        <v/>
      </c>
      <c r="B824">
        <f>INDEX(resultados!$A$2:$ZZ$1440, 818, MATCH($B$2, resultados!$A$1:$ZZ$1, 0))</f>
        <v/>
      </c>
      <c r="C824">
        <f>INDEX(resultados!$A$2:$ZZ$1440, 818, MATCH($B$3, resultados!$A$1:$ZZ$1, 0))</f>
        <v/>
      </c>
    </row>
    <row r="825">
      <c r="A825">
        <f>INDEX(resultados!$A$2:$ZZ$1440, 819, MATCH($B$1, resultados!$A$1:$ZZ$1, 0))</f>
        <v/>
      </c>
      <c r="B825">
        <f>INDEX(resultados!$A$2:$ZZ$1440, 819, MATCH($B$2, resultados!$A$1:$ZZ$1, 0))</f>
        <v/>
      </c>
      <c r="C825">
        <f>INDEX(resultados!$A$2:$ZZ$1440, 819, MATCH($B$3, resultados!$A$1:$ZZ$1, 0))</f>
        <v/>
      </c>
    </row>
    <row r="826">
      <c r="A826">
        <f>INDEX(resultados!$A$2:$ZZ$1440, 820, MATCH($B$1, resultados!$A$1:$ZZ$1, 0))</f>
        <v/>
      </c>
      <c r="B826">
        <f>INDEX(resultados!$A$2:$ZZ$1440, 820, MATCH($B$2, resultados!$A$1:$ZZ$1, 0))</f>
        <v/>
      </c>
      <c r="C826">
        <f>INDEX(resultados!$A$2:$ZZ$1440, 820, MATCH($B$3, resultados!$A$1:$ZZ$1, 0))</f>
        <v/>
      </c>
    </row>
    <row r="827">
      <c r="A827">
        <f>INDEX(resultados!$A$2:$ZZ$1440, 821, MATCH($B$1, resultados!$A$1:$ZZ$1, 0))</f>
        <v/>
      </c>
      <c r="B827">
        <f>INDEX(resultados!$A$2:$ZZ$1440, 821, MATCH($B$2, resultados!$A$1:$ZZ$1, 0))</f>
        <v/>
      </c>
      <c r="C827">
        <f>INDEX(resultados!$A$2:$ZZ$1440, 821, MATCH($B$3, resultados!$A$1:$ZZ$1, 0))</f>
        <v/>
      </c>
    </row>
    <row r="828">
      <c r="A828">
        <f>INDEX(resultados!$A$2:$ZZ$1440, 822, MATCH($B$1, resultados!$A$1:$ZZ$1, 0))</f>
        <v/>
      </c>
      <c r="B828">
        <f>INDEX(resultados!$A$2:$ZZ$1440, 822, MATCH($B$2, resultados!$A$1:$ZZ$1, 0))</f>
        <v/>
      </c>
      <c r="C828">
        <f>INDEX(resultados!$A$2:$ZZ$1440, 822, MATCH($B$3, resultados!$A$1:$ZZ$1, 0))</f>
        <v/>
      </c>
    </row>
    <row r="829">
      <c r="A829">
        <f>INDEX(resultados!$A$2:$ZZ$1440, 823, MATCH($B$1, resultados!$A$1:$ZZ$1, 0))</f>
        <v/>
      </c>
      <c r="B829">
        <f>INDEX(resultados!$A$2:$ZZ$1440, 823, MATCH($B$2, resultados!$A$1:$ZZ$1, 0))</f>
        <v/>
      </c>
      <c r="C829">
        <f>INDEX(resultados!$A$2:$ZZ$1440, 823, MATCH($B$3, resultados!$A$1:$ZZ$1, 0))</f>
        <v/>
      </c>
    </row>
    <row r="830">
      <c r="A830">
        <f>INDEX(resultados!$A$2:$ZZ$1440, 824, MATCH($B$1, resultados!$A$1:$ZZ$1, 0))</f>
        <v/>
      </c>
      <c r="B830">
        <f>INDEX(resultados!$A$2:$ZZ$1440, 824, MATCH($B$2, resultados!$A$1:$ZZ$1, 0))</f>
        <v/>
      </c>
      <c r="C830">
        <f>INDEX(resultados!$A$2:$ZZ$1440, 824, MATCH($B$3, resultados!$A$1:$ZZ$1, 0))</f>
        <v/>
      </c>
    </row>
    <row r="831">
      <c r="A831">
        <f>INDEX(resultados!$A$2:$ZZ$1440, 825, MATCH($B$1, resultados!$A$1:$ZZ$1, 0))</f>
        <v/>
      </c>
      <c r="B831">
        <f>INDEX(resultados!$A$2:$ZZ$1440, 825, MATCH($B$2, resultados!$A$1:$ZZ$1, 0))</f>
        <v/>
      </c>
      <c r="C831">
        <f>INDEX(resultados!$A$2:$ZZ$1440, 825, MATCH($B$3, resultados!$A$1:$ZZ$1, 0))</f>
        <v/>
      </c>
    </row>
    <row r="832">
      <c r="A832">
        <f>INDEX(resultados!$A$2:$ZZ$1440, 826, MATCH($B$1, resultados!$A$1:$ZZ$1, 0))</f>
        <v/>
      </c>
      <c r="B832">
        <f>INDEX(resultados!$A$2:$ZZ$1440, 826, MATCH($B$2, resultados!$A$1:$ZZ$1, 0))</f>
        <v/>
      </c>
      <c r="C832">
        <f>INDEX(resultados!$A$2:$ZZ$1440, 826, MATCH($B$3, resultados!$A$1:$ZZ$1, 0))</f>
        <v/>
      </c>
    </row>
    <row r="833">
      <c r="A833">
        <f>INDEX(resultados!$A$2:$ZZ$1440, 827, MATCH($B$1, resultados!$A$1:$ZZ$1, 0))</f>
        <v/>
      </c>
      <c r="B833">
        <f>INDEX(resultados!$A$2:$ZZ$1440, 827, MATCH($B$2, resultados!$A$1:$ZZ$1, 0))</f>
        <v/>
      </c>
      <c r="C833">
        <f>INDEX(resultados!$A$2:$ZZ$1440, 827, MATCH($B$3, resultados!$A$1:$ZZ$1, 0))</f>
        <v/>
      </c>
    </row>
    <row r="834">
      <c r="A834">
        <f>INDEX(resultados!$A$2:$ZZ$1440, 828, MATCH($B$1, resultados!$A$1:$ZZ$1, 0))</f>
        <v/>
      </c>
      <c r="B834">
        <f>INDEX(resultados!$A$2:$ZZ$1440, 828, MATCH($B$2, resultados!$A$1:$ZZ$1, 0))</f>
        <v/>
      </c>
      <c r="C834">
        <f>INDEX(resultados!$A$2:$ZZ$1440, 828, MATCH($B$3, resultados!$A$1:$ZZ$1, 0))</f>
        <v/>
      </c>
    </row>
    <row r="835">
      <c r="A835">
        <f>INDEX(resultados!$A$2:$ZZ$1440, 829, MATCH($B$1, resultados!$A$1:$ZZ$1, 0))</f>
        <v/>
      </c>
      <c r="B835">
        <f>INDEX(resultados!$A$2:$ZZ$1440, 829, MATCH($B$2, resultados!$A$1:$ZZ$1, 0))</f>
        <v/>
      </c>
      <c r="C835">
        <f>INDEX(resultados!$A$2:$ZZ$1440, 829, MATCH($B$3, resultados!$A$1:$ZZ$1, 0))</f>
        <v/>
      </c>
    </row>
    <row r="836">
      <c r="A836">
        <f>INDEX(resultados!$A$2:$ZZ$1440, 830, MATCH($B$1, resultados!$A$1:$ZZ$1, 0))</f>
        <v/>
      </c>
      <c r="B836">
        <f>INDEX(resultados!$A$2:$ZZ$1440, 830, MATCH($B$2, resultados!$A$1:$ZZ$1, 0))</f>
        <v/>
      </c>
      <c r="C836">
        <f>INDEX(resultados!$A$2:$ZZ$1440, 830, MATCH($B$3, resultados!$A$1:$ZZ$1, 0))</f>
        <v/>
      </c>
    </row>
    <row r="837">
      <c r="A837">
        <f>INDEX(resultados!$A$2:$ZZ$1440, 831, MATCH($B$1, resultados!$A$1:$ZZ$1, 0))</f>
        <v/>
      </c>
      <c r="B837">
        <f>INDEX(resultados!$A$2:$ZZ$1440, 831, MATCH($B$2, resultados!$A$1:$ZZ$1, 0))</f>
        <v/>
      </c>
      <c r="C837">
        <f>INDEX(resultados!$A$2:$ZZ$1440, 831, MATCH($B$3, resultados!$A$1:$ZZ$1, 0))</f>
        <v/>
      </c>
    </row>
    <row r="838">
      <c r="A838">
        <f>INDEX(resultados!$A$2:$ZZ$1440, 832, MATCH($B$1, resultados!$A$1:$ZZ$1, 0))</f>
        <v/>
      </c>
      <c r="B838">
        <f>INDEX(resultados!$A$2:$ZZ$1440, 832, MATCH($B$2, resultados!$A$1:$ZZ$1, 0))</f>
        <v/>
      </c>
      <c r="C838">
        <f>INDEX(resultados!$A$2:$ZZ$1440, 832, MATCH($B$3, resultados!$A$1:$ZZ$1, 0))</f>
        <v/>
      </c>
    </row>
    <row r="839">
      <c r="A839">
        <f>INDEX(resultados!$A$2:$ZZ$1440, 833, MATCH($B$1, resultados!$A$1:$ZZ$1, 0))</f>
        <v/>
      </c>
      <c r="B839">
        <f>INDEX(resultados!$A$2:$ZZ$1440, 833, MATCH($B$2, resultados!$A$1:$ZZ$1, 0))</f>
        <v/>
      </c>
      <c r="C839">
        <f>INDEX(resultados!$A$2:$ZZ$1440, 833, MATCH($B$3, resultados!$A$1:$ZZ$1, 0))</f>
        <v/>
      </c>
    </row>
    <row r="840">
      <c r="A840">
        <f>INDEX(resultados!$A$2:$ZZ$1440, 834, MATCH($B$1, resultados!$A$1:$ZZ$1, 0))</f>
        <v/>
      </c>
      <c r="B840">
        <f>INDEX(resultados!$A$2:$ZZ$1440, 834, MATCH($B$2, resultados!$A$1:$ZZ$1, 0))</f>
        <v/>
      </c>
      <c r="C840">
        <f>INDEX(resultados!$A$2:$ZZ$1440, 834, MATCH($B$3, resultados!$A$1:$ZZ$1, 0))</f>
        <v/>
      </c>
    </row>
    <row r="841">
      <c r="A841">
        <f>INDEX(resultados!$A$2:$ZZ$1440, 835, MATCH($B$1, resultados!$A$1:$ZZ$1, 0))</f>
        <v/>
      </c>
      <c r="B841">
        <f>INDEX(resultados!$A$2:$ZZ$1440, 835, MATCH($B$2, resultados!$A$1:$ZZ$1, 0))</f>
        <v/>
      </c>
      <c r="C841">
        <f>INDEX(resultados!$A$2:$ZZ$1440, 835, MATCH($B$3, resultados!$A$1:$ZZ$1, 0))</f>
        <v/>
      </c>
    </row>
    <row r="842">
      <c r="A842">
        <f>INDEX(resultados!$A$2:$ZZ$1440, 836, MATCH($B$1, resultados!$A$1:$ZZ$1, 0))</f>
        <v/>
      </c>
      <c r="B842">
        <f>INDEX(resultados!$A$2:$ZZ$1440, 836, MATCH($B$2, resultados!$A$1:$ZZ$1, 0))</f>
        <v/>
      </c>
      <c r="C842">
        <f>INDEX(resultados!$A$2:$ZZ$1440, 836, MATCH($B$3, resultados!$A$1:$ZZ$1, 0))</f>
        <v/>
      </c>
    </row>
    <row r="843">
      <c r="A843">
        <f>INDEX(resultados!$A$2:$ZZ$1440, 837, MATCH($B$1, resultados!$A$1:$ZZ$1, 0))</f>
        <v/>
      </c>
      <c r="B843">
        <f>INDEX(resultados!$A$2:$ZZ$1440, 837, MATCH($B$2, resultados!$A$1:$ZZ$1, 0))</f>
        <v/>
      </c>
      <c r="C843">
        <f>INDEX(resultados!$A$2:$ZZ$1440, 837, MATCH($B$3, resultados!$A$1:$ZZ$1, 0))</f>
        <v/>
      </c>
    </row>
    <row r="844">
      <c r="A844">
        <f>INDEX(resultados!$A$2:$ZZ$1440, 838, MATCH($B$1, resultados!$A$1:$ZZ$1, 0))</f>
        <v/>
      </c>
      <c r="B844">
        <f>INDEX(resultados!$A$2:$ZZ$1440, 838, MATCH($B$2, resultados!$A$1:$ZZ$1, 0))</f>
        <v/>
      </c>
      <c r="C844">
        <f>INDEX(resultados!$A$2:$ZZ$1440, 838, MATCH($B$3, resultados!$A$1:$ZZ$1, 0))</f>
        <v/>
      </c>
    </row>
    <row r="845">
      <c r="A845">
        <f>INDEX(resultados!$A$2:$ZZ$1440, 839, MATCH($B$1, resultados!$A$1:$ZZ$1, 0))</f>
        <v/>
      </c>
      <c r="B845">
        <f>INDEX(resultados!$A$2:$ZZ$1440, 839, MATCH($B$2, resultados!$A$1:$ZZ$1, 0))</f>
        <v/>
      </c>
      <c r="C845">
        <f>INDEX(resultados!$A$2:$ZZ$1440, 839, MATCH($B$3, resultados!$A$1:$ZZ$1, 0))</f>
        <v/>
      </c>
    </row>
    <row r="846">
      <c r="A846">
        <f>INDEX(resultados!$A$2:$ZZ$1440, 840, MATCH($B$1, resultados!$A$1:$ZZ$1, 0))</f>
        <v/>
      </c>
      <c r="B846">
        <f>INDEX(resultados!$A$2:$ZZ$1440, 840, MATCH($B$2, resultados!$A$1:$ZZ$1, 0))</f>
        <v/>
      </c>
      <c r="C846">
        <f>INDEX(resultados!$A$2:$ZZ$1440, 840, MATCH($B$3, resultados!$A$1:$ZZ$1, 0))</f>
        <v/>
      </c>
    </row>
    <row r="847">
      <c r="A847">
        <f>INDEX(resultados!$A$2:$ZZ$1440, 841, MATCH($B$1, resultados!$A$1:$ZZ$1, 0))</f>
        <v/>
      </c>
      <c r="B847">
        <f>INDEX(resultados!$A$2:$ZZ$1440, 841, MATCH($B$2, resultados!$A$1:$ZZ$1, 0))</f>
        <v/>
      </c>
      <c r="C847">
        <f>INDEX(resultados!$A$2:$ZZ$1440, 841, MATCH($B$3, resultados!$A$1:$ZZ$1, 0))</f>
        <v/>
      </c>
    </row>
    <row r="848">
      <c r="A848">
        <f>INDEX(resultados!$A$2:$ZZ$1440, 842, MATCH($B$1, resultados!$A$1:$ZZ$1, 0))</f>
        <v/>
      </c>
      <c r="B848">
        <f>INDEX(resultados!$A$2:$ZZ$1440, 842, MATCH($B$2, resultados!$A$1:$ZZ$1, 0))</f>
        <v/>
      </c>
      <c r="C848">
        <f>INDEX(resultados!$A$2:$ZZ$1440, 842, MATCH($B$3, resultados!$A$1:$ZZ$1, 0))</f>
        <v/>
      </c>
    </row>
    <row r="849">
      <c r="A849">
        <f>INDEX(resultados!$A$2:$ZZ$1440, 843, MATCH($B$1, resultados!$A$1:$ZZ$1, 0))</f>
        <v/>
      </c>
      <c r="B849">
        <f>INDEX(resultados!$A$2:$ZZ$1440, 843, MATCH($B$2, resultados!$A$1:$ZZ$1, 0))</f>
        <v/>
      </c>
      <c r="C849">
        <f>INDEX(resultados!$A$2:$ZZ$1440, 843, MATCH($B$3, resultados!$A$1:$ZZ$1, 0))</f>
        <v/>
      </c>
    </row>
    <row r="850">
      <c r="A850">
        <f>INDEX(resultados!$A$2:$ZZ$1440, 844, MATCH($B$1, resultados!$A$1:$ZZ$1, 0))</f>
        <v/>
      </c>
      <c r="B850">
        <f>INDEX(resultados!$A$2:$ZZ$1440, 844, MATCH($B$2, resultados!$A$1:$ZZ$1, 0))</f>
        <v/>
      </c>
      <c r="C850">
        <f>INDEX(resultados!$A$2:$ZZ$1440, 844, MATCH($B$3, resultados!$A$1:$ZZ$1, 0))</f>
        <v/>
      </c>
    </row>
    <row r="851">
      <c r="A851">
        <f>INDEX(resultados!$A$2:$ZZ$1440, 845, MATCH($B$1, resultados!$A$1:$ZZ$1, 0))</f>
        <v/>
      </c>
      <c r="B851">
        <f>INDEX(resultados!$A$2:$ZZ$1440, 845, MATCH($B$2, resultados!$A$1:$ZZ$1, 0))</f>
        <v/>
      </c>
      <c r="C851">
        <f>INDEX(resultados!$A$2:$ZZ$1440, 845, MATCH($B$3, resultados!$A$1:$ZZ$1, 0))</f>
        <v/>
      </c>
    </row>
    <row r="852">
      <c r="A852">
        <f>INDEX(resultados!$A$2:$ZZ$1440, 846, MATCH($B$1, resultados!$A$1:$ZZ$1, 0))</f>
        <v/>
      </c>
      <c r="B852">
        <f>INDEX(resultados!$A$2:$ZZ$1440, 846, MATCH($B$2, resultados!$A$1:$ZZ$1, 0))</f>
        <v/>
      </c>
      <c r="C852">
        <f>INDEX(resultados!$A$2:$ZZ$1440, 846, MATCH($B$3, resultados!$A$1:$ZZ$1, 0))</f>
        <v/>
      </c>
    </row>
    <row r="853">
      <c r="A853">
        <f>INDEX(resultados!$A$2:$ZZ$1440, 847, MATCH($B$1, resultados!$A$1:$ZZ$1, 0))</f>
        <v/>
      </c>
      <c r="B853">
        <f>INDEX(resultados!$A$2:$ZZ$1440, 847, MATCH($B$2, resultados!$A$1:$ZZ$1, 0))</f>
        <v/>
      </c>
      <c r="C853">
        <f>INDEX(resultados!$A$2:$ZZ$1440, 847, MATCH($B$3, resultados!$A$1:$ZZ$1, 0))</f>
        <v/>
      </c>
    </row>
    <row r="854">
      <c r="A854">
        <f>INDEX(resultados!$A$2:$ZZ$1440, 848, MATCH($B$1, resultados!$A$1:$ZZ$1, 0))</f>
        <v/>
      </c>
      <c r="B854">
        <f>INDEX(resultados!$A$2:$ZZ$1440, 848, MATCH($B$2, resultados!$A$1:$ZZ$1, 0))</f>
        <v/>
      </c>
      <c r="C854">
        <f>INDEX(resultados!$A$2:$ZZ$1440, 848, MATCH($B$3, resultados!$A$1:$ZZ$1, 0))</f>
        <v/>
      </c>
    </row>
    <row r="855">
      <c r="A855">
        <f>INDEX(resultados!$A$2:$ZZ$1440, 849, MATCH($B$1, resultados!$A$1:$ZZ$1, 0))</f>
        <v/>
      </c>
      <c r="B855">
        <f>INDEX(resultados!$A$2:$ZZ$1440, 849, MATCH($B$2, resultados!$A$1:$ZZ$1, 0))</f>
        <v/>
      </c>
      <c r="C855">
        <f>INDEX(resultados!$A$2:$ZZ$1440, 849, MATCH($B$3, resultados!$A$1:$ZZ$1, 0))</f>
        <v/>
      </c>
    </row>
    <row r="856">
      <c r="A856">
        <f>INDEX(resultados!$A$2:$ZZ$1440, 850, MATCH($B$1, resultados!$A$1:$ZZ$1, 0))</f>
        <v/>
      </c>
      <c r="B856">
        <f>INDEX(resultados!$A$2:$ZZ$1440, 850, MATCH($B$2, resultados!$A$1:$ZZ$1, 0))</f>
        <v/>
      </c>
      <c r="C856">
        <f>INDEX(resultados!$A$2:$ZZ$1440, 850, MATCH($B$3, resultados!$A$1:$ZZ$1, 0))</f>
        <v/>
      </c>
    </row>
    <row r="857">
      <c r="A857">
        <f>INDEX(resultados!$A$2:$ZZ$1440, 851, MATCH($B$1, resultados!$A$1:$ZZ$1, 0))</f>
        <v/>
      </c>
      <c r="B857">
        <f>INDEX(resultados!$A$2:$ZZ$1440, 851, MATCH($B$2, resultados!$A$1:$ZZ$1, 0))</f>
        <v/>
      </c>
      <c r="C857">
        <f>INDEX(resultados!$A$2:$ZZ$1440, 851, MATCH($B$3, resultados!$A$1:$ZZ$1, 0))</f>
        <v/>
      </c>
    </row>
    <row r="858">
      <c r="A858">
        <f>INDEX(resultados!$A$2:$ZZ$1440, 852, MATCH($B$1, resultados!$A$1:$ZZ$1, 0))</f>
        <v/>
      </c>
      <c r="B858">
        <f>INDEX(resultados!$A$2:$ZZ$1440, 852, MATCH($B$2, resultados!$A$1:$ZZ$1, 0))</f>
        <v/>
      </c>
      <c r="C858">
        <f>INDEX(resultados!$A$2:$ZZ$1440, 852, MATCH($B$3, resultados!$A$1:$ZZ$1, 0))</f>
        <v/>
      </c>
    </row>
    <row r="859">
      <c r="A859">
        <f>INDEX(resultados!$A$2:$ZZ$1440, 853, MATCH($B$1, resultados!$A$1:$ZZ$1, 0))</f>
        <v/>
      </c>
      <c r="B859">
        <f>INDEX(resultados!$A$2:$ZZ$1440, 853, MATCH($B$2, resultados!$A$1:$ZZ$1, 0))</f>
        <v/>
      </c>
      <c r="C859">
        <f>INDEX(resultados!$A$2:$ZZ$1440, 853, MATCH($B$3, resultados!$A$1:$ZZ$1, 0))</f>
        <v/>
      </c>
    </row>
    <row r="860">
      <c r="A860">
        <f>INDEX(resultados!$A$2:$ZZ$1440, 854, MATCH($B$1, resultados!$A$1:$ZZ$1, 0))</f>
        <v/>
      </c>
      <c r="B860">
        <f>INDEX(resultados!$A$2:$ZZ$1440, 854, MATCH($B$2, resultados!$A$1:$ZZ$1, 0))</f>
        <v/>
      </c>
      <c r="C860">
        <f>INDEX(resultados!$A$2:$ZZ$1440, 854, MATCH($B$3, resultados!$A$1:$ZZ$1, 0))</f>
        <v/>
      </c>
    </row>
    <row r="861">
      <c r="A861">
        <f>INDEX(resultados!$A$2:$ZZ$1440, 855, MATCH($B$1, resultados!$A$1:$ZZ$1, 0))</f>
        <v/>
      </c>
      <c r="B861">
        <f>INDEX(resultados!$A$2:$ZZ$1440, 855, MATCH($B$2, resultados!$A$1:$ZZ$1, 0))</f>
        <v/>
      </c>
      <c r="C861">
        <f>INDEX(resultados!$A$2:$ZZ$1440, 855, MATCH($B$3, resultados!$A$1:$ZZ$1, 0))</f>
        <v/>
      </c>
    </row>
    <row r="862">
      <c r="A862">
        <f>INDEX(resultados!$A$2:$ZZ$1440, 856, MATCH($B$1, resultados!$A$1:$ZZ$1, 0))</f>
        <v/>
      </c>
      <c r="B862">
        <f>INDEX(resultados!$A$2:$ZZ$1440, 856, MATCH($B$2, resultados!$A$1:$ZZ$1, 0))</f>
        <v/>
      </c>
      <c r="C862">
        <f>INDEX(resultados!$A$2:$ZZ$1440, 856, MATCH($B$3, resultados!$A$1:$ZZ$1, 0))</f>
        <v/>
      </c>
    </row>
    <row r="863">
      <c r="A863">
        <f>INDEX(resultados!$A$2:$ZZ$1440, 857, MATCH($B$1, resultados!$A$1:$ZZ$1, 0))</f>
        <v/>
      </c>
      <c r="B863">
        <f>INDEX(resultados!$A$2:$ZZ$1440, 857, MATCH($B$2, resultados!$A$1:$ZZ$1, 0))</f>
        <v/>
      </c>
      <c r="C863">
        <f>INDEX(resultados!$A$2:$ZZ$1440, 857, MATCH($B$3, resultados!$A$1:$ZZ$1, 0))</f>
        <v/>
      </c>
    </row>
    <row r="864">
      <c r="A864">
        <f>INDEX(resultados!$A$2:$ZZ$1440, 858, MATCH($B$1, resultados!$A$1:$ZZ$1, 0))</f>
        <v/>
      </c>
      <c r="B864">
        <f>INDEX(resultados!$A$2:$ZZ$1440, 858, MATCH($B$2, resultados!$A$1:$ZZ$1, 0))</f>
        <v/>
      </c>
      <c r="C864">
        <f>INDEX(resultados!$A$2:$ZZ$1440, 858, MATCH($B$3, resultados!$A$1:$ZZ$1, 0))</f>
        <v/>
      </c>
    </row>
    <row r="865">
      <c r="A865">
        <f>INDEX(resultados!$A$2:$ZZ$1440, 859, MATCH($B$1, resultados!$A$1:$ZZ$1, 0))</f>
        <v/>
      </c>
      <c r="B865">
        <f>INDEX(resultados!$A$2:$ZZ$1440, 859, MATCH($B$2, resultados!$A$1:$ZZ$1, 0))</f>
        <v/>
      </c>
      <c r="C865">
        <f>INDEX(resultados!$A$2:$ZZ$1440, 859, MATCH($B$3, resultados!$A$1:$ZZ$1, 0))</f>
        <v/>
      </c>
    </row>
    <row r="866">
      <c r="A866">
        <f>INDEX(resultados!$A$2:$ZZ$1440, 860, MATCH($B$1, resultados!$A$1:$ZZ$1, 0))</f>
        <v/>
      </c>
      <c r="B866">
        <f>INDEX(resultados!$A$2:$ZZ$1440, 860, MATCH($B$2, resultados!$A$1:$ZZ$1, 0))</f>
        <v/>
      </c>
      <c r="C866">
        <f>INDEX(resultados!$A$2:$ZZ$1440, 860, MATCH($B$3, resultados!$A$1:$ZZ$1, 0))</f>
        <v/>
      </c>
    </row>
    <row r="867">
      <c r="A867">
        <f>INDEX(resultados!$A$2:$ZZ$1440, 861, MATCH($B$1, resultados!$A$1:$ZZ$1, 0))</f>
        <v/>
      </c>
      <c r="B867">
        <f>INDEX(resultados!$A$2:$ZZ$1440, 861, MATCH($B$2, resultados!$A$1:$ZZ$1, 0))</f>
        <v/>
      </c>
      <c r="C867">
        <f>INDEX(resultados!$A$2:$ZZ$1440, 861, MATCH($B$3, resultados!$A$1:$ZZ$1, 0))</f>
        <v/>
      </c>
    </row>
    <row r="868">
      <c r="A868">
        <f>INDEX(resultados!$A$2:$ZZ$1440, 862, MATCH($B$1, resultados!$A$1:$ZZ$1, 0))</f>
        <v/>
      </c>
      <c r="B868">
        <f>INDEX(resultados!$A$2:$ZZ$1440, 862, MATCH($B$2, resultados!$A$1:$ZZ$1, 0))</f>
        <v/>
      </c>
      <c r="C868">
        <f>INDEX(resultados!$A$2:$ZZ$1440, 862, MATCH($B$3, resultados!$A$1:$ZZ$1, 0))</f>
        <v/>
      </c>
    </row>
    <row r="869">
      <c r="A869">
        <f>INDEX(resultados!$A$2:$ZZ$1440, 863, MATCH($B$1, resultados!$A$1:$ZZ$1, 0))</f>
        <v/>
      </c>
      <c r="B869">
        <f>INDEX(resultados!$A$2:$ZZ$1440, 863, MATCH($B$2, resultados!$A$1:$ZZ$1, 0))</f>
        <v/>
      </c>
      <c r="C869">
        <f>INDEX(resultados!$A$2:$ZZ$1440, 863, MATCH($B$3, resultados!$A$1:$ZZ$1, 0))</f>
        <v/>
      </c>
    </row>
    <row r="870">
      <c r="A870">
        <f>INDEX(resultados!$A$2:$ZZ$1440, 864, MATCH($B$1, resultados!$A$1:$ZZ$1, 0))</f>
        <v/>
      </c>
      <c r="B870">
        <f>INDEX(resultados!$A$2:$ZZ$1440, 864, MATCH($B$2, resultados!$A$1:$ZZ$1, 0))</f>
        <v/>
      </c>
      <c r="C870">
        <f>INDEX(resultados!$A$2:$ZZ$1440, 864, MATCH($B$3, resultados!$A$1:$ZZ$1, 0))</f>
        <v/>
      </c>
    </row>
    <row r="871">
      <c r="A871">
        <f>INDEX(resultados!$A$2:$ZZ$1440, 865, MATCH($B$1, resultados!$A$1:$ZZ$1, 0))</f>
        <v/>
      </c>
      <c r="B871">
        <f>INDEX(resultados!$A$2:$ZZ$1440, 865, MATCH($B$2, resultados!$A$1:$ZZ$1, 0))</f>
        <v/>
      </c>
      <c r="C871">
        <f>INDEX(resultados!$A$2:$ZZ$1440, 865, MATCH($B$3, resultados!$A$1:$ZZ$1, 0))</f>
        <v/>
      </c>
    </row>
    <row r="872">
      <c r="A872">
        <f>INDEX(resultados!$A$2:$ZZ$1440, 866, MATCH($B$1, resultados!$A$1:$ZZ$1, 0))</f>
        <v/>
      </c>
      <c r="B872">
        <f>INDEX(resultados!$A$2:$ZZ$1440, 866, MATCH($B$2, resultados!$A$1:$ZZ$1, 0))</f>
        <v/>
      </c>
      <c r="C872">
        <f>INDEX(resultados!$A$2:$ZZ$1440, 866, MATCH($B$3, resultados!$A$1:$ZZ$1, 0))</f>
        <v/>
      </c>
    </row>
    <row r="873">
      <c r="A873">
        <f>INDEX(resultados!$A$2:$ZZ$1440, 867, MATCH($B$1, resultados!$A$1:$ZZ$1, 0))</f>
        <v/>
      </c>
      <c r="B873">
        <f>INDEX(resultados!$A$2:$ZZ$1440, 867, MATCH($B$2, resultados!$A$1:$ZZ$1, 0))</f>
        <v/>
      </c>
      <c r="C873">
        <f>INDEX(resultados!$A$2:$ZZ$1440, 867, MATCH($B$3, resultados!$A$1:$ZZ$1, 0))</f>
        <v/>
      </c>
    </row>
    <row r="874">
      <c r="A874">
        <f>INDEX(resultados!$A$2:$ZZ$1440, 868, MATCH($B$1, resultados!$A$1:$ZZ$1, 0))</f>
        <v/>
      </c>
      <c r="B874">
        <f>INDEX(resultados!$A$2:$ZZ$1440, 868, MATCH($B$2, resultados!$A$1:$ZZ$1, 0))</f>
        <v/>
      </c>
      <c r="C874">
        <f>INDEX(resultados!$A$2:$ZZ$1440, 868, MATCH($B$3, resultados!$A$1:$ZZ$1, 0))</f>
        <v/>
      </c>
    </row>
    <row r="875">
      <c r="A875">
        <f>INDEX(resultados!$A$2:$ZZ$1440, 869, MATCH($B$1, resultados!$A$1:$ZZ$1, 0))</f>
        <v/>
      </c>
      <c r="B875">
        <f>INDEX(resultados!$A$2:$ZZ$1440, 869, MATCH($B$2, resultados!$A$1:$ZZ$1, 0))</f>
        <v/>
      </c>
      <c r="C875">
        <f>INDEX(resultados!$A$2:$ZZ$1440, 869, MATCH($B$3, resultados!$A$1:$ZZ$1, 0))</f>
        <v/>
      </c>
    </row>
    <row r="876">
      <c r="A876">
        <f>INDEX(resultados!$A$2:$ZZ$1440, 870, MATCH($B$1, resultados!$A$1:$ZZ$1, 0))</f>
        <v/>
      </c>
      <c r="B876">
        <f>INDEX(resultados!$A$2:$ZZ$1440, 870, MATCH($B$2, resultados!$A$1:$ZZ$1, 0))</f>
        <v/>
      </c>
      <c r="C876">
        <f>INDEX(resultados!$A$2:$ZZ$1440, 870, MATCH($B$3, resultados!$A$1:$ZZ$1, 0))</f>
        <v/>
      </c>
    </row>
    <row r="877">
      <c r="A877">
        <f>INDEX(resultados!$A$2:$ZZ$1440, 871, MATCH($B$1, resultados!$A$1:$ZZ$1, 0))</f>
        <v/>
      </c>
      <c r="B877">
        <f>INDEX(resultados!$A$2:$ZZ$1440, 871, MATCH($B$2, resultados!$A$1:$ZZ$1, 0))</f>
        <v/>
      </c>
      <c r="C877">
        <f>INDEX(resultados!$A$2:$ZZ$1440, 871, MATCH($B$3, resultados!$A$1:$ZZ$1, 0))</f>
        <v/>
      </c>
    </row>
    <row r="878">
      <c r="A878">
        <f>INDEX(resultados!$A$2:$ZZ$1440, 872, MATCH($B$1, resultados!$A$1:$ZZ$1, 0))</f>
        <v/>
      </c>
      <c r="B878">
        <f>INDEX(resultados!$A$2:$ZZ$1440, 872, MATCH($B$2, resultados!$A$1:$ZZ$1, 0))</f>
        <v/>
      </c>
      <c r="C878">
        <f>INDEX(resultados!$A$2:$ZZ$1440, 872, MATCH($B$3, resultados!$A$1:$ZZ$1, 0))</f>
        <v/>
      </c>
    </row>
    <row r="879">
      <c r="A879">
        <f>INDEX(resultados!$A$2:$ZZ$1440, 873, MATCH($B$1, resultados!$A$1:$ZZ$1, 0))</f>
        <v/>
      </c>
      <c r="B879">
        <f>INDEX(resultados!$A$2:$ZZ$1440, 873, MATCH($B$2, resultados!$A$1:$ZZ$1, 0))</f>
        <v/>
      </c>
      <c r="C879">
        <f>INDEX(resultados!$A$2:$ZZ$1440, 873, MATCH($B$3, resultados!$A$1:$ZZ$1, 0))</f>
        <v/>
      </c>
    </row>
    <row r="880">
      <c r="A880">
        <f>INDEX(resultados!$A$2:$ZZ$1440, 874, MATCH($B$1, resultados!$A$1:$ZZ$1, 0))</f>
        <v/>
      </c>
      <c r="B880">
        <f>INDEX(resultados!$A$2:$ZZ$1440, 874, MATCH($B$2, resultados!$A$1:$ZZ$1, 0))</f>
        <v/>
      </c>
      <c r="C880">
        <f>INDEX(resultados!$A$2:$ZZ$1440, 874, MATCH($B$3, resultados!$A$1:$ZZ$1, 0))</f>
        <v/>
      </c>
    </row>
    <row r="881">
      <c r="A881">
        <f>INDEX(resultados!$A$2:$ZZ$1440, 875, MATCH($B$1, resultados!$A$1:$ZZ$1, 0))</f>
        <v/>
      </c>
      <c r="B881">
        <f>INDEX(resultados!$A$2:$ZZ$1440, 875, MATCH($B$2, resultados!$A$1:$ZZ$1, 0))</f>
        <v/>
      </c>
      <c r="C881">
        <f>INDEX(resultados!$A$2:$ZZ$1440, 875, MATCH($B$3, resultados!$A$1:$ZZ$1, 0))</f>
        <v/>
      </c>
    </row>
    <row r="882">
      <c r="A882">
        <f>INDEX(resultados!$A$2:$ZZ$1440, 876, MATCH($B$1, resultados!$A$1:$ZZ$1, 0))</f>
        <v/>
      </c>
      <c r="B882">
        <f>INDEX(resultados!$A$2:$ZZ$1440, 876, MATCH($B$2, resultados!$A$1:$ZZ$1, 0))</f>
        <v/>
      </c>
      <c r="C882">
        <f>INDEX(resultados!$A$2:$ZZ$1440, 876, MATCH($B$3, resultados!$A$1:$ZZ$1, 0))</f>
        <v/>
      </c>
    </row>
    <row r="883">
      <c r="A883">
        <f>INDEX(resultados!$A$2:$ZZ$1440, 877, MATCH($B$1, resultados!$A$1:$ZZ$1, 0))</f>
        <v/>
      </c>
      <c r="B883">
        <f>INDEX(resultados!$A$2:$ZZ$1440, 877, MATCH($B$2, resultados!$A$1:$ZZ$1, 0))</f>
        <v/>
      </c>
      <c r="C883">
        <f>INDEX(resultados!$A$2:$ZZ$1440, 877, MATCH($B$3, resultados!$A$1:$ZZ$1, 0))</f>
        <v/>
      </c>
    </row>
    <row r="884">
      <c r="A884">
        <f>INDEX(resultados!$A$2:$ZZ$1440, 878, MATCH($B$1, resultados!$A$1:$ZZ$1, 0))</f>
        <v/>
      </c>
      <c r="B884">
        <f>INDEX(resultados!$A$2:$ZZ$1440, 878, MATCH($B$2, resultados!$A$1:$ZZ$1, 0))</f>
        <v/>
      </c>
      <c r="C884">
        <f>INDEX(resultados!$A$2:$ZZ$1440, 878, MATCH($B$3, resultados!$A$1:$ZZ$1, 0))</f>
        <v/>
      </c>
    </row>
    <row r="885">
      <c r="A885">
        <f>INDEX(resultados!$A$2:$ZZ$1440, 879, MATCH($B$1, resultados!$A$1:$ZZ$1, 0))</f>
        <v/>
      </c>
      <c r="B885">
        <f>INDEX(resultados!$A$2:$ZZ$1440, 879, MATCH($B$2, resultados!$A$1:$ZZ$1, 0))</f>
        <v/>
      </c>
      <c r="C885">
        <f>INDEX(resultados!$A$2:$ZZ$1440, 879, MATCH($B$3, resultados!$A$1:$ZZ$1, 0))</f>
        <v/>
      </c>
    </row>
    <row r="886">
      <c r="A886">
        <f>INDEX(resultados!$A$2:$ZZ$1440, 880, MATCH($B$1, resultados!$A$1:$ZZ$1, 0))</f>
        <v/>
      </c>
      <c r="B886">
        <f>INDEX(resultados!$A$2:$ZZ$1440, 880, MATCH($B$2, resultados!$A$1:$ZZ$1, 0))</f>
        <v/>
      </c>
      <c r="C886">
        <f>INDEX(resultados!$A$2:$ZZ$1440, 880, MATCH($B$3, resultados!$A$1:$ZZ$1, 0))</f>
        <v/>
      </c>
    </row>
    <row r="887">
      <c r="A887">
        <f>INDEX(resultados!$A$2:$ZZ$1440, 881, MATCH($B$1, resultados!$A$1:$ZZ$1, 0))</f>
        <v/>
      </c>
      <c r="B887">
        <f>INDEX(resultados!$A$2:$ZZ$1440, 881, MATCH($B$2, resultados!$A$1:$ZZ$1, 0))</f>
        <v/>
      </c>
      <c r="C887">
        <f>INDEX(resultados!$A$2:$ZZ$1440, 881, MATCH($B$3, resultados!$A$1:$ZZ$1, 0))</f>
        <v/>
      </c>
    </row>
    <row r="888">
      <c r="A888">
        <f>INDEX(resultados!$A$2:$ZZ$1440, 882, MATCH($B$1, resultados!$A$1:$ZZ$1, 0))</f>
        <v/>
      </c>
      <c r="B888">
        <f>INDEX(resultados!$A$2:$ZZ$1440, 882, MATCH($B$2, resultados!$A$1:$ZZ$1, 0))</f>
        <v/>
      </c>
      <c r="C888">
        <f>INDEX(resultados!$A$2:$ZZ$1440, 882, MATCH($B$3, resultados!$A$1:$ZZ$1, 0))</f>
        <v/>
      </c>
    </row>
    <row r="889">
      <c r="A889">
        <f>INDEX(resultados!$A$2:$ZZ$1440, 883, MATCH($B$1, resultados!$A$1:$ZZ$1, 0))</f>
        <v/>
      </c>
      <c r="B889">
        <f>INDEX(resultados!$A$2:$ZZ$1440, 883, MATCH($B$2, resultados!$A$1:$ZZ$1, 0))</f>
        <v/>
      </c>
      <c r="C889">
        <f>INDEX(resultados!$A$2:$ZZ$1440, 883, MATCH($B$3, resultados!$A$1:$ZZ$1, 0))</f>
        <v/>
      </c>
    </row>
    <row r="890">
      <c r="A890">
        <f>INDEX(resultados!$A$2:$ZZ$1440, 884, MATCH($B$1, resultados!$A$1:$ZZ$1, 0))</f>
        <v/>
      </c>
      <c r="B890">
        <f>INDEX(resultados!$A$2:$ZZ$1440, 884, MATCH($B$2, resultados!$A$1:$ZZ$1, 0))</f>
        <v/>
      </c>
      <c r="C890">
        <f>INDEX(resultados!$A$2:$ZZ$1440, 884, MATCH($B$3, resultados!$A$1:$ZZ$1, 0))</f>
        <v/>
      </c>
    </row>
    <row r="891">
      <c r="A891">
        <f>INDEX(resultados!$A$2:$ZZ$1440, 885, MATCH($B$1, resultados!$A$1:$ZZ$1, 0))</f>
        <v/>
      </c>
      <c r="B891">
        <f>INDEX(resultados!$A$2:$ZZ$1440, 885, MATCH($B$2, resultados!$A$1:$ZZ$1, 0))</f>
        <v/>
      </c>
      <c r="C891">
        <f>INDEX(resultados!$A$2:$ZZ$1440, 885, MATCH($B$3, resultados!$A$1:$ZZ$1, 0))</f>
        <v/>
      </c>
    </row>
    <row r="892">
      <c r="A892">
        <f>INDEX(resultados!$A$2:$ZZ$1440, 886, MATCH($B$1, resultados!$A$1:$ZZ$1, 0))</f>
        <v/>
      </c>
      <c r="B892">
        <f>INDEX(resultados!$A$2:$ZZ$1440, 886, MATCH($B$2, resultados!$A$1:$ZZ$1, 0))</f>
        <v/>
      </c>
      <c r="C892">
        <f>INDEX(resultados!$A$2:$ZZ$1440, 886, MATCH($B$3, resultados!$A$1:$ZZ$1, 0))</f>
        <v/>
      </c>
    </row>
    <row r="893">
      <c r="A893">
        <f>INDEX(resultados!$A$2:$ZZ$1440, 887, MATCH($B$1, resultados!$A$1:$ZZ$1, 0))</f>
        <v/>
      </c>
      <c r="B893">
        <f>INDEX(resultados!$A$2:$ZZ$1440, 887, MATCH($B$2, resultados!$A$1:$ZZ$1, 0))</f>
        <v/>
      </c>
      <c r="C893">
        <f>INDEX(resultados!$A$2:$ZZ$1440, 887, MATCH($B$3, resultados!$A$1:$ZZ$1, 0))</f>
        <v/>
      </c>
    </row>
    <row r="894">
      <c r="A894">
        <f>INDEX(resultados!$A$2:$ZZ$1440, 888, MATCH($B$1, resultados!$A$1:$ZZ$1, 0))</f>
        <v/>
      </c>
      <c r="B894">
        <f>INDEX(resultados!$A$2:$ZZ$1440, 888, MATCH($B$2, resultados!$A$1:$ZZ$1, 0))</f>
        <v/>
      </c>
      <c r="C894">
        <f>INDEX(resultados!$A$2:$ZZ$1440, 888, MATCH($B$3, resultados!$A$1:$ZZ$1, 0))</f>
        <v/>
      </c>
    </row>
    <row r="895">
      <c r="A895">
        <f>INDEX(resultados!$A$2:$ZZ$1440, 889, MATCH($B$1, resultados!$A$1:$ZZ$1, 0))</f>
        <v/>
      </c>
      <c r="B895">
        <f>INDEX(resultados!$A$2:$ZZ$1440, 889, MATCH($B$2, resultados!$A$1:$ZZ$1, 0))</f>
        <v/>
      </c>
      <c r="C895">
        <f>INDEX(resultados!$A$2:$ZZ$1440, 889, MATCH($B$3, resultados!$A$1:$ZZ$1, 0))</f>
        <v/>
      </c>
    </row>
    <row r="896">
      <c r="A896">
        <f>INDEX(resultados!$A$2:$ZZ$1440, 890, MATCH($B$1, resultados!$A$1:$ZZ$1, 0))</f>
        <v/>
      </c>
      <c r="B896">
        <f>INDEX(resultados!$A$2:$ZZ$1440, 890, MATCH($B$2, resultados!$A$1:$ZZ$1, 0))</f>
        <v/>
      </c>
      <c r="C896">
        <f>INDEX(resultados!$A$2:$ZZ$1440, 890, MATCH($B$3, resultados!$A$1:$ZZ$1, 0))</f>
        <v/>
      </c>
    </row>
    <row r="897">
      <c r="A897">
        <f>INDEX(resultados!$A$2:$ZZ$1440, 891, MATCH($B$1, resultados!$A$1:$ZZ$1, 0))</f>
        <v/>
      </c>
      <c r="B897">
        <f>INDEX(resultados!$A$2:$ZZ$1440, 891, MATCH($B$2, resultados!$A$1:$ZZ$1, 0))</f>
        <v/>
      </c>
      <c r="C897">
        <f>INDEX(resultados!$A$2:$ZZ$1440, 891, MATCH($B$3, resultados!$A$1:$ZZ$1, 0))</f>
        <v/>
      </c>
    </row>
    <row r="898">
      <c r="A898">
        <f>INDEX(resultados!$A$2:$ZZ$1440, 892, MATCH($B$1, resultados!$A$1:$ZZ$1, 0))</f>
        <v/>
      </c>
      <c r="B898">
        <f>INDEX(resultados!$A$2:$ZZ$1440, 892, MATCH($B$2, resultados!$A$1:$ZZ$1, 0))</f>
        <v/>
      </c>
      <c r="C898">
        <f>INDEX(resultados!$A$2:$ZZ$1440, 892, MATCH($B$3, resultados!$A$1:$ZZ$1, 0))</f>
        <v/>
      </c>
    </row>
    <row r="899">
      <c r="A899">
        <f>INDEX(resultados!$A$2:$ZZ$1440, 893, MATCH($B$1, resultados!$A$1:$ZZ$1, 0))</f>
        <v/>
      </c>
      <c r="B899">
        <f>INDEX(resultados!$A$2:$ZZ$1440, 893, MATCH($B$2, resultados!$A$1:$ZZ$1, 0))</f>
        <v/>
      </c>
      <c r="C899">
        <f>INDEX(resultados!$A$2:$ZZ$1440, 893, MATCH($B$3, resultados!$A$1:$ZZ$1, 0))</f>
        <v/>
      </c>
    </row>
    <row r="900">
      <c r="A900">
        <f>INDEX(resultados!$A$2:$ZZ$1440, 894, MATCH($B$1, resultados!$A$1:$ZZ$1, 0))</f>
        <v/>
      </c>
      <c r="B900">
        <f>INDEX(resultados!$A$2:$ZZ$1440, 894, MATCH($B$2, resultados!$A$1:$ZZ$1, 0))</f>
        <v/>
      </c>
      <c r="C900">
        <f>INDEX(resultados!$A$2:$ZZ$1440, 894, MATCH($B$3, resultados!$A$1:$ZZ$1, 0))</f>
        <v/>
      </c>
    </row>
    <row r="901">
      <c r="A901">
        <f>INDEX(resultados!$A$2:$ZZ$1440, 895, MATCH($B$1, resultados!$A$1:$ZZ$1, 0))</f>
        <v/>
      </c>
      <c r="B901">
        <f>INDEX(resultados!$A$2:$ZZ$1440, 895, MATCH($B$2, resultados!$A$1:$ZZ$1, 0))</f>
        <v/>
      </c>
      <c r="C901">
        <f>INDEX(resultados!$A$2:$ZZ$1440, 895, MATCH($B$3, resultados!$A$1:$ZZ$1, 0))</f>
        <v/>
      </c>
    </row>
    <row r="902">
      <c r="A902">
        <f>INDEX(resultados!$A$2:$ZZ$1440, 896, MATCH($B$1, resultados!$A$1:$ZZ$1, 0))</f>
        <v/>
      </c>
      <c r="B902">
        <f>INDEX(resultados!$A$2:$ZZ$1440, 896, MATCH($B$2, resultados!$A$1:$ZZ$1, 0))</f>
        <v/>
      </c>
      <c r="C902">
        <f>INDEX(resultados!$A$2:$ZZ$1440, 896, MATCH($B$3, resultados!$A$1:$ZZ$1, 0))</f>
        <v/>
      </c>
    </row>
    <row r="903">
      <c r="A903">
        <f>INDEX(resultados!$A$2:$ZZ$1440, 897, MATCH($B$1, resultados!$A$1:$ZZ$1, 0))</f>
        <v/>
      </c>
      <c r="B903">
        <f>INDEX(resultados!$A$2:$ZZ$1440, 897, MATCH($B$2, resultados!$A$1:$ZZ$1, 0))</f>
        <v/>
      </c>
      <c r="C903">
        <f>INDEX(resultados!$A$2:$ZZ$1440, 897, MATCH($B$3, resultados!$A$1:$ZZ$1, 0))</f>
        <v/>
      </c>
    </row>
    <row r="904">
      <c r="A904">
        <f>INDEX(resultados!$A$2:$ZZ$1440, 898, MATCH($B$1, resultados!$A$1:$ZZ$1, 0))</f>
        <v/>
      </c>
      <c r="B904">
        <f>INDEX(resultados!$A$2:$ZZ$1440, 898, MATCH($B$2, resultados!$A$1:$ZZ$1, 0))</f>
        <v/>
      </c>
      <c r="C904">
        <f>INDEX(resultados!$A$2:$ZZ$1440, 898, MATCH($B$3, resultados!$A$1:$ZZ$1, 0))</f>
        <v/>
      </c>
    </row>
    <row r="905">
      <c r="A905">
        <f>INDEX(resultados!$A$2:$ZZ$1440, 899, MATCH($B$1, resultados!$A$1:$ZZ$1, 0))</f>
        <v/>
      </c>
      <c r="B905">
        <f>INDEX(resultados!$A$2:$ZZ$1440, 899, MATCH($B$2, resultados!$A$1:$ZZ$1, 0))</f>
        <v/>
      </c>
      <c r="C905">
        <f>INDEX(resultados!$A$2:$ZZ$1440, 899, MATCH($B$3, resultados!$A$1:$ZZ$1, 0))</f>
        <v/>
      </c>
    </row>
    <row r="906">
      <c r="A906">
        <f>INDEX(resultados!$A$2:$ZZ$1440, 900, MATCH($B$1, resultados!$A$1:$ZZ$1, 0))</f>
        <v/>
      </c>
      <c r="B906">
        <f>INDEX(resultados!$A$2:$ZZ$1440, 900, MATCH($B$2, resultados!$A$1:$ZZ$1, 0))</f>
        <v/>
      </c>
      <c r="C906">
        <f>INDEX(resultados!$A$2:$ZZ$1440, 900, MATCH($B$3, resultados!$A$1:$ZZ$1, 0))</f>
        <v/>
      </c>
    </row>
    <row r="907">
      <c r="A907">
        <f>INDEX(resultados!$A$2:$ZZ$1440, 901, MATCH($B$1, resultados!$A$1:$ZZ$1, 0))</f>
        <v/>
      </c>
      <c r="B907">
        <f>INDEX(resultados!$A$2:$ZZ$1440, 901, MATCH($B$2, resultados!$A$1:$ZZ$1, 0))</f>
        <v/>
      </c>
      <c r="C907">
        <f>INDEX(resultados!$A$2:$ZZ$1440, 901, MATCH($B$3, resultados!$A$1:$ZZ$1, 0))</f>
        <v/>
      </c>
    </row>
    <row r="908">
      <c r="A908">
        <f>INDEX(resultados!$A$2:$ZZ$1440, 902, MATCH($B$1, resultados!$A$1:$ZZ$1, 0))</f>
        <v/>
      </c>
      <c r="B908">
        <f>INDEX(resultados!$A$2:$ZZ$1440, 902, MATCH($B$2, resultados!$A$1:$ZZ$1, 0))</f>
        <v/>
      </c>
      <c r="C908">
        <f>INDEX(resultados!$A$2:$ZZ$1440, 902, MATCH($B$3, resultados!$A$1:$ZZ$1, 0))</f>
        <v/>
      </c>
    </row>
    <row r="909">
      <c r="A909">
        <f>INDEX(resultados!$A$2:$ZZ$1440, 903, MATCH($B$1, resultados!$A$1:$ZZ$1, 0))</f>
        <v/>
      </c>
      <c r="B909">
        <f>INDEX(resultados!$A$2:$ZZ$1440, 903, MATCH($B$2, resultados!$A$1:$ZZ$1, 0))</f>
        <v/>
      </c>
      <c r="C909">
        <f>INDEX(resultados!$A$2:$ZZ$1440, 903, MATCH($B$3, resultados!$A$1:$ZZ$1, 0))</f>
        <v/>
      </c>
    </row>
    <row r="910">
      <c r="A910">
        <f>INDEX(resultados!$A$2:$ZZ$1440, 904, MATCH($B$1, resultados!$A$1:$ZZ$1, 0))</f>
        <v/>
      </c>
      <c r="B910">
        <f>INDEX(resultados!$A$2:$ZZ$1440, 904, MATCH($B$2, resultados!$A$1:$ZZ$1, 0))</f>
        <v/>
      </c>
      <c r="C910">
        <f>INDEX(resultados!$A$2:$ZZ$1440, 904, MATCH($B$3, resultados!$A$1:$ZZ$1, 0))</f>
        <v/>
      </c>
    </row>
    <row r="911">
      <c r="A911">
        <f>INDEX(resultados!$A$2:$ZZ$1440, 905, MATCH($B$1, resultados!$A$1:$ZZ$1, 0))</f>
        <v/>
      </c>
      <c r="B911">
        <f>INDEX(resultados!$A$2:$ZZ$1440, 905, MATCH($B$2, resultados!$A$1:$ZZ$1, 0))</f>
        <v/>
      </c>
      <c r="C911">
        <f>INDEX(resultados!$A$2:$ZZ$1440, 905, MATCH($B$3, resultados!$A$1:$ZZ$1, 0))</f>
        <v/>
      </c>
    </row>
    <row r="912">
      <c r="A912">
        <f>INDEX(resultados!$A$2:$ZZ$1440, 906, MATCH($B$1, resultados!$A$1:$ZZ$1, 0))</f>
        <v/>
      </c>
      <c r="B912">
        <f>INDEX(resultados!$A$2:$ZZ$1440, 906, MATCH($B$2, resultados!$A$1:$ZZ$1, 0))</f>
        <v/>
      </c>
      <c r="C912">
        <f>INDEX(resultados!$A$2:$ZZ$1440, 906, MATCH($B$3, resultados!$A$1:$ZZ$1, 0))</f>
        <v/>
      </c>
    </row>
    <row r="913">
      <c r="A913">
        <f>INDEX(resultados!$A$2:$ZZ$1440, 907, MATCH($B$1, resultados!$A$1:$ZZ$1, 0))</f>
        <v/>
      </c>
      <c r="B913">
        <f>INDEX(resultados!$A$2:$ZZ$1440, 907, MATCH($B$2, resultados!$A$1:$ZZ$1, 0))</f>
        <v/>
      </c>
      <c r="C913">
        <f>INDEX(resultados!$A$2:$ZZ$1440, 907, MATCH($B$3, resultados!$A$1:$ZZ$1, 0))</f>
        <v/>
      </c>
    </row>
    <row r="914">
      <c r="A914">
        <f>INDEX(resultados!$A$2:$ZZ$1440, 908, MATCH($B$1, resultados!$A$1:$ZZ$1, 0))</f>
        <v/>
      </c>
      <c r="B914">
        <f>INDEX(resultados!$A$2:$ZZ$1440, 908, MATCH($B$2, resultados!$A$1:$ZZ$1, 0))</f>
        <v/>
      </c>
      <c r="C914">
        <f>INDEX(resultados!$A$2:$ZZ$1440, 908, MATCH($B$3, resultados!$A$1:$ZZ$1, 0))</f>
        <v/>
      </c>
    </row>
    <row r="915">
      <c r="A915">
        <f>INDEX(resultados!$A$2:$ZZ$1440, 909, MATCH($B$1, resultados!$A$1:$ZZ$1, 0))</f>
        <v/>
      </c>
      <c r="B915">
        <f>INDEX(resultados!$A$2:$ZZ$1440, 909, MATCH($B$2, resultados!$A$1:$ZZ$1, 0))</f>
        <v/>
      </c>
      <c r="C915">
        <f>INDEX(resultados!$A$2:$ZZ$1440, 909, MATCH($B$3, resultados!$A$1:$ZZ$1, 0))</f>
        <v/>
      </c>
    </row>
    <row r="916">
      <c r="A916">
        <f>INDEX(resultados!$A$2:$ZZ$1440, 910, MATCH($B$1, resultados!$A$1:$ZZ$1, 0))</f>
        <v/>
      </c>
      <c r="B916">
        <f>INDEX(resultados!$A$2:$ZZ$1440, 910, MATCH($B$2, resultados!$A$1:$ZZ$1, 0))</f>
        <v/>
      </c>
      <c r="C916">
        <f>INDEX(resultados!$A$2:$ZZ$1440, 910, MATCH($B$3, resultados!$A$1:$ZZ$1, 0))</f>
        <v/>
      </c>
    </row>
    <row r="917">
      <c r="A917">
        <f>INDEX(resultados!$A$2:$ZZ$1440, 911, MATCH($B$1, resultados!$A$1:$ZZ$1, 0))</f>
        <v/>
      </c>
      <c r="B917">
        <f>INDEX(resultados!$A$2:$ZZ$1440, 911, MATCH($B$2, resultados!$A$1:$ZZ$1, 0))</f>
        <v/>
      </c>
      <c r="C917">
        <f>INDEX(resultados!$A$2:$ZZ$1440, 911, MATCH($B$3, resultados!$A$1:$ZZ$1, 0))</f>
        <v/>
      </c>
    </row>
    <row r="918">
      <c r="A918">
        <f>INDEX(resultados!$A$2:$ZZ$1440, 912, MATCH($B$1, resultados!$A$1:$ZZ$1, 0))</f>
        <v/>
      </c>
      <c r="B918">
        <f>INDEX(resultados!$A$2:$ZZ$1440, 912, MATCH($B$2, resultados!$A$1:$ZZ$1, 0))</f>
        <v/>
      </c>
      <c r="C918">
        <f>INDEX(resultados!$A$2:$ZZ$1440, 912, MATCH($B$3, resultados!$A$1:$ZZ$1, 0))</f>
        <v/>
      </c>
    </row>
    <row r="919">
      <c r="A919">
        <f>INDEX(resultados!$A$2:$ZZ$1440, 913, MATCH($B$1, resultados!$A$1:$ZZ$1, 0))</f>
        <v/>
      </c>
      <c r="B919">
        <f>INDEX(resultados!$A$2:$ZZ$1440, 913, MATCH($B$2, resultados!$A$1:$ZZ$1, 0))</f>
        <v/>
      </c>
      <c r="C919">
        <f>INDEX(resultados!$A$2:$ZZ$1440, 913, MATCH($B$3, resultados!$A$1:$ZZ$1, 0))</f>
        <v/>
      </c>
    </row>
    <row r="920">
      <c r="A920">
        <f>INDEX(resultados!$A$2:$ZZ$1440, 914, MATCH($B$1, resultados!$A$1:$ZZ$1, 0))</f>
        <v/>
      </c>
      <c r="B920">
        <f>INDEX(resultados!$A$2:$ZZ$1440, 914, MATCH($B$2, resultados!$A$1:$ZZ$1, 0))</f>
        <v/>
      </c>
      <c r="C920">
        <f>INDEX(resultados!$A$2:$ZZ$1440, 914, MATCH($B$3, resultados!$A$1:$ZZ$1, 0))</f>
        <v/>
      </c>
    </row>
    <row r="921">
      <c r="A921">
        <f>INDEX(resultados!$A$2:$ZZ$1440, 915, MATCH($B$1, resultados!$A$1:$ZZ$1, 0))</f>
        <v/>
      </c>
      <c r="B921">
        <f>INDEX(resultados!$A$2:$ZZ$1440, 915, MATCH($B$2, resultados!$A$1:$ZZ$1, 0))</f>
        <v/>
      </c>
      <c r="C921">
        <f>INDEX(resultados!$A$2:$ZZ$1440, 915, MATCH($B$3, resultados!$A$1:$ZZ$1, 0))</f>
        <v/>
      </c>
    </row>
    <row r="922">
      <c r="A922">
        <f>INDEX(resultados!$A$2:$ZZ$1440, 916, MATCH($B$1, resultados!$A$1:$ZZ$1, 0))</f>
        <v/>
      </c>
      <c r="B922">
        <f>INDEX(resultados!$A$2:$ZZ$1440, 916, MATCH($B$2, resultados!$A$1:$ZZ$1, 0))</f>
        <v/>
      </c>
      <c r="C922">
        <f>INDEX(resultados!$A$2:$ZZ$1440, 916, MATCH($B$3, resultados!$A$1:$ZZ$1, 0))</f>
        <v/>
      </c>
    </row>
    <row r="923">
      <c r="A923">
        <f>INDEX(resultados!$A$2:$ZZ$1440, 917, MATCH($B$1, resultados!$A$1:$ZZ$1, 0))</f>
        <v/>
      </c>
      <c r="B923">
        <f>INDEX(resultados!$A$2:$ZZ$1440, 917, MATCH($B$2, resultados!$A$1:$ZZ$1, 0))</f>
        <v/>
      </c>
      <c r="C923">
        <f>INDEX(resultados!$A$2:$ZZ$1440, 917, MATCH($B$3, resultados!$A$1:$ZZ$1, 0))</f>
        <v/>
      </c>
    </row>
    <row r="924">
      <c r="A924">
        <f>INDEX(resultados!$A$2:$ZZ$1440, 918, MATCH($B$1, resultados!$A$1:$ZZ$1, 0))</f>
        <v/>
      </c>
      <c r="B924">
        <f>INDEX(resultados!$A$2:$ZZ$1440, 918, MATCH($B$2, resultados!$A$1:$ZZ$1, 0))</f>
        <v/>
      </c>
      <c r="C924">
        <f>INDEX(resultados!$A$2:$ZZ$1440, 918, MATCH($B$3, resultados!$A$1:$ZZ$1, 0))</f>
        <v/>
      </c>
    </row>
    <row r="925">
      <c r="A925">
        <f>INDEX(resultados!$A$2:$ZZ$1440, 919, MATCH($B$1, resultados!$A$1:$ZZ$1, 0))</f>
        <v/>
      </c>
      <c r="B925">
        <f>INDEX(resultados!$A$2:$ZZ$1440, 919, MATCH($B$2, resultados!$A$1:$ZZ$1, 0))</f>
        <v/>
      </c>
      <c r="C925">
        <f>INDEX(resultados!$A$2:$ZZ$1440, 919, MATCH($B$3, resultados!$A$1:$ZZ$1, 0))</f>
        <v/>
      </c>
    </row>
    <row r="926">
      <c r="A926">
        <f>INDEX(resultados!$A$2:$ZZ$1440, 920, MATCH($B$1, resultados!$A$1:$ZZ$1, 0))</f>
        <v/>
      </c>
      <c r="B926">
        <f>INDEX(resultados!$A$2:$ZZ$1440, 920, MATCH($B$2, resultados!$A$1:$ZZ$1, 0))</f>
        <v/>
      </c>
      <c r="C926">
        <f>INDEX(resultados!$A$2:$ZZ$1440, 920, MATCH($B$3, resultados!$A$1:$ZZ$1, 0))</f>
        <v/>
      </c>
    </row>
    <row r="927">
      <c r="A927">
        <f>INDEX(resultados!$A$2:$ZZ$1440, 921, MATCH($B$1, resultados!$A$1:$ZZ$1, 0))</f>
        <v/>
      </c>
      <c r="B927">
        <f>INDEX(resultados!$A$2:$ZZ$1440, 921, MATCH($B$2, resultados!$A$1:$ZZ$1, 0))</f>
        <v/>
      </c>
      <c r="C927">
        <f>INDEX(resultados!$A$2:$ZZ$1440, 921, MATCH($B$3, resultados!$A$1:$ZZ$1, 0))</f>
        <v/>
      </c>
    </row>
    <row r="928">
      <c r="A928">
        <f>INDEX(resultados!$A$2:$ZZ$1440, 922, MATCH($B$1, resultados!$A$1:$ZZ$1, 0))</f>
        <v/>
      </c>
      <c r="B928">
        <f>INDEX(resultados!$A$2:$ZZ$1440, 922, MATCH($B$2, resultados!$A$1:$ZZ$1, 0))</f>
        <v/>
      </c>
      <c r="C928">
        <f>INDEX(resultados!$A$2:$ZZ$1440, 922, MATCH($B$3, resultados!$A$1:$ZZ$1, 0))</f>
        <v/>
      </c>
    </row>
    <row r="929">
      <c r="A929">
        <f>INDEX(resultados!$A$2:$ZZ$1440, 923, MATCH($B$1, resultados!$A$1:$ZZ$1, 0))</f>
        <v/>
      </c>
      <c r="B929">
        <f>INDEX(resultados!$A$2:$ZZ$1440, 923, MATCH($B$2, resultados!$A$1:$ZZ$1, 0))</f>
        <v/>
      </c>
      <c r="C929">
        <f>INDEX(resultados!$A$2:$ZZ$1440, 923, MATCH($B$3, resultados!$A$1:$ZZ$1, 0))</f>
        <v/>
      </c>
    </row>
    <row r="930">
      <c r="A930">
        <f>INDEX(resultados!$A$2:$ZZ$1440, 924, MATCH($B$1, resultados!$A$1:$ZZ$1, 0))</f>
        <v/>
      </c>
      <c r="B930">
        <f>INDEX(resultados!$A$2:$ZZ$1440, 924, MATCH($B$2, resultados!$A$1:$ZZ$1, 0))</f>
        <v/>
      </c>
      <c r="C930">
        <f>INDEX(resultados!$A$2:$ZZ$1440, 924, MATCH($B$3, resultados!$A$1:$ZZ$1, 0))</f>
        <v/>
      </c>
    </row>
    <row r="931">
      <c r="A931">
        <f>INDEX(resultados!$A$2:$ZZ$1440, 925, MATCH($B$1, resultados!$A$1:$ZZ$1, 0))</f>
        <v/>
      </c>
      <c r="B931">
        <f>INDEX(resultados!$A$2:$ZZ$1440, 925, MATCH($B$2, resultados!$A$1:$ZZ$1, 0))</f>
        <v/>
      </c>
      <c r="C931">
        <f>INDEX(resultados!$A$2:$ZZ$1440, 925, MATCH($B$3, resultados!$A$1:$ZZ$1, 0))</f>
        <v/>
      </c>
    </row>
    <row r="932">
      <c r="A932">
        <f>INDEX(resultados!$A$2:$ZZ$1440, 926, MATCH($B$1, resultados!$A$1:$ZZ$1, 0))</f>
        <v/>
      </c>
      <c r="B932">
        <f>INDEX(resultados!$A$2:$ZZ$1440, 926, MATCH($B$2, resultados!$A$1:$ZZ$1, 0))</f>
        <v/>
      </c>
      <c r="C932">
        <f>INDEX(resultados!$A$2:$ZZ$1440, 926, MATCH($B$3, resultados!$A$1:$ZZ$1, 0))</f>
        <v/>
      </c>
    </row>
    <row r="933">
      <c r="A933">
        <f>INDEX(resultados!$A$2:$ZZ$1440, 927, MATCH($B$1, resultados!$A$1:$ZZ$1, 0))</f>
        <v/>
      </c>
      <c r="B933">
        <f>INDEX(resultados!$A$2:$ZZ$1440, 927, MATCH($B$2, resultados!$A$1:$ZZ$1, 0))</f>
        <v/>
      </c>
      <c r="C933">
        <f>INDEX(resultados!$A$2:$ZZ$1440, 927, MATCH($B$3, resultados!$A$1:$ZZ$1, 0))</f>
        <v/>
      </c>
    </row>
    <row r="934">
      <c r="A934">
        <f>INDEX(resultados!$A$2:$ZZ$1440, 928, MATCH($B$1, resultados!$A$1:$ZZ$1, 0))</f>
        <v/>
      </c>
      <c r="B934">
        <f>INDEX(resultados!$A$2:$ZZ$1440, 928, MATCH($B$2, resultados!$A$1:$ZZ$1, 0))</f>
        <v/>
      </c>
      <c r="C934">
        <f>INDEX(resultados!$A$2:$ZZ$1440, 928, MATCH($B$3, resultados!$A$1:$ZZ$1, 0))</f>
        <v/>
      </c>
    </row>
    <row r="935">
      <c r="A935">
        <f>INDEX(resultados!$A$2:$ZZ$1440, 929, MATCH($B$1, resultados!$A$1:$ZZ$1, 0))</f>
        <v/>
      </c>
      <c r="B935">
        <f>INDEX(resultados!$A$2:$ZZ$1440, 929, MATCH($B$2, resultados!$A$1:$ZZ$1, 0))</f>
        <v/>
      </c>
      <c r="C935">
        <f>INDEX(resultados!$A$2:$ZZ$1440, 929, MATCH($B$3, resultados!$A$1:$ZZ$1, 0))</f>
        <v/>
      </c>
    </row>
    <row r="936">
      <c r="A936">
        <f>INDEX(resultados!$A$2:$ZZ$1440, 930, MATCH($B$1, resultados!$A$1:$ZZ$1, 0))</f>
        <v/>
      </c>
      <c r="B936">
        <f>INDEX(resultados!$A$2:$ZZ$1440, 930, MATCH($B$2, resultados!$A$1:$ZZ$1, 0))</f>
        <v/>
      </c>
      <c r="C936">
        <f>INDEX(resultados!$A$2:$ZZ$1440, 930, MATCH($B$3, resultados!$A$1:$ZZ$1, 0))</f>
        <v/>
      </c>
    </row>
    <row r="937">
      <c r="A937">
        <f>INDEX(resultados!$A$2:$ZZ$1440, 931, MATCH($B$1, resultados!$A$1:$ZZ$1, 0))</f>
        <v/>
      </c>
      <c r="B937">
        <f>INDEX(resultados!$A$2:$ZZ$1440, 931, MATCH($B$2, resultados!$A$1:$ZZ$1, 0))</f>
        <v/>
      </c>
      <c r="C937">
        <f>INDEX(resultados!$A$2:$ZZ$1440, 931, MATCH($B$3, resultados!$A$1:$ZZ$1, 0))</f>
        <v/>
      </c>
    </row>
    <row r="938">
      <c r="A938">
        <f>INDEX(resultados!$A$2:$ZZ$1440, 932, MATCH($B$1, resultados!$A$1:$ZZ$1, 0))</f>
        <v/>
      </c>
      <c r="B938">
        <f>INDEX(resultados!$A$2:$ZZ$1440, 932, MATCH($B$2, resultados!$A$1:$ZZ$1, 0))</f>
        <v/>
      </c>
      <c r="C938">
        <f>INDEX(resultados!$A$2:$ZZ$1440, 932, MATCH($B$3, resultados!$A$1:$ZZ$1, 0))</f>
        <v/>
      </c>
    </row>
    <row r="939">
      <c r="A939">
        <f>INDEX(resultados!$A$2:$ZZ$1440, 933, MATCH($B$1, resultados!$A$1:$ZZ$1, 0))</f>
        <v/>
      </c>
      <c r="B939">
        <f>INDEX(resultados!$A$2:$ZZ$1440, 933, MATCH($B$2, resultados!$A$1:$ZZ$1, 0))</f>
        <v/>
      </c>
      <c r="C939">
        <f>INDEX(resultados!$A$2:$ZZ$1440, 933, MATCH($B$3, resultados!$A$1:$ZZ$1, 0))</f>
        <v/>
      </c>
    </row>
    <row r="940">
      <c r="A940">
        <f>INDEX(resultados!$A$2:$ZZ$1440, 934, MATCH($B$1, resultados!$A$1:$ZZ$1, 0))</f>
        <v/>
      </c>
      <c r="B940">
        <f>INDEX(resultados!$A$2:$ZZ$1440, 934, MATCH($B$2, resultados!$A$1:$ZZ$1, 0))</f>
        <v/>
      </c>
      <c r="C940">
        <f>INDEX(resultados!$A$2:$ZZ$1440, 934, MATCH($B$3, resultados!$A$1:$ZZ$1, 0))</f>
        <v/>
      </c>
    </row>
    <row r="941">
      <c r="A941">
        <f>INDEX(resultados!$A$2:$ZZ$1440, 935, MATCH($B$1, resultados!$A$1:$ZZ$1, 0))</f>
        <v/>
      </c>
      <c r="B941">
        <f>INDEX(resultados!$A$2:$ZZ$1440, 935, MATCH($B$2, resultados!$A$1:$ZZ$1, 0))</f>
        <v/>
      </c>
      <c r="C941">
        <f>INDEX(resultados!$A$2:$ZZ$1440, 935, MATCH($B$3, resultados!$A$1:$ZZ$1, 0))</f>
        <v/>
      </c>
    </row>
    <row r="942">
      <c r="A942">
        <f>INDEX(resultados!$A$2:$ZZ$1440, 936, MATCH($B$1, resultados!$A$1:$ZZ$1, 0))</f>
        <v/>
      </c>
      <c r="B942">
        <f>INDEX(resultados!$A$2:$ZZ$1440, 936, MATCH($B$2, resultados!$A$1:$ZZ$1, 0))</f>
        <v/>
      </c>
      <c r="C942">
        <f>INDEX(resultados!$A$2:$ZZ$1440, 936, MATCH($B$3, resultados!$A$1:$ZZ$1, 0))</f>
        <v/>
      </c>
    </row>
    <row r="943">
      <c r="A943">
        <f>INDEX(resultados!$A$2:$ZZ$1440, 937, MATCH($B$1, resultados!$A$1:$ZZ$1, 0))</f>
        <v/>
      </c>
      <c r="B943">
        <f>INDEX(resultados!$A$2:$ZZ$1440, 937, MATCH($B$2, resultados!$A$1:$ZZ$1, 0))</f>
        <v/>
      </c>
      <c r="C943">
        <f>INDEX(resultados!$A$2:$ZZ$1440, 937, MATCH($B$3, resultados!$A$1:$ZZ$1, 0))</f>
        <v/>
      </c>
    </row>
    <row r="944">
      <c r="A944">
        <f>INDEX(resultados!$A$2:$ZZ$1440, 938, MATCH($B$1, resultados!$A$1:$ZZ$1, 0))</f>
        <v/>
      </c>
      <c r="B944">
        <f>INDEX(resultados!$A$2:$ZZ$1440, 938, MATCH($B$2, resultados!$A$1:$ZZ$1, 0))</f>
        <v/>
      </c>
      <c r="C944">
        <f>INDEX(resultados!$A$2:$ZZ$1440, 938, MATCH($B$3, resultados!$A$1:$ZZ$1, 0))</f>
        <v/>
      </c>
    </row>
    <row r="945">
      <c r="A945">
        <f>INDEX(resultados!$A$2:$ZZ$1440, 939, MATCH($B$1, resultados!$A$1:$ZZ$1, 0))</f>
        <v/>
      </c>
      <c r="B945">
        <f>INDEX(resultados!$A$2:$ZZ$1440, 939, MATCH($B$2, resultados!$A$1:$ZZ$1, 0))</f>
        <v/>
      </c>
      <c r="C945">
        <f>INDEX(resultados!$A$2:$ZZ$1440, 939, MATCH($B$3, resultados!$A$1:$ZZ$1, 0))</f>
        <v/>
      </c>
    </row>
    <row r="946">
      <c r="A946">
        <f>INDEX(resultados!$A$2:$ZZ$1440, 940, MATCH($B$1, resultados!$A$1:$ZZ$1, 0))</f>
        <v/>
      </c>
      <c r="B946">
        <f>INDEX(resultados!$A$2:$ZZ$1440, 940, MATCH($B$2, resultados!$A$1:$ZZ$1, 0))</f>
        <v/>
      </c>
      <c r="C946">
        <f>INDEX(resultados!$A$2:$ZZ$1440, 940, MATCH($B$3, resultados!$A$1:$ZZ$1, 0))</f>
        <v/>
      </c>
    </row>
    <row r="947">
      <c r="A947">
        <f>INDEX(resultados!$A$2:$ZZ$1440, 941, MATCH($B$1, resultados!$A$1:$ZZ$1, 0))</f>
        <v/>
      </c>
      <c r="B947">
        <f>INDEX(resultados!$A$2:$ZZ$1440, 941, MATCH($B$2, resultados!$A$1:$ZZ$1, 0))</f>
        <v/>
      </c>
      <c r="C947">
        <f>INDEX(resultados!$A$2:$ZZ$1440, 941, MATCH($B$3, resultados!$A$1:$ZZ$1, 0))</f>
        <v/>
      </c>
    </row>
    <row r="948">
      <c r="A948">
        <f>INDEX(resultados!$A$2:$ZZ$1440, 942, MATCH($B$1, resultados!$A$1:$ZZ$1, 0))</f>
        <v/>
      </c>
      <c r="B948">
        <f>INDEX(resultados!$A$2:$ZZ$1440, 942, MATCH($B$2, resultados!$A$1:$ZZ$1, 0))</f>
        <v/>
      </c>
      <c r="C948">
        <f>INDEX(resultados!$A$2:$ZZ$1440, 942, MATCH($B$3, resultados!$A$1:$ZZ$1, 0))</f>
        <v/>
      </c>
    </row>
    <row r="949">
      <c r="A949">
        <f>INDEX(resultados!$A$2:$ZZ$1440, 943, MATCH($B$1, resultados!$A$1:$ZZ$1, 0))</f>
        <v/>
      </c>
      <c r="B949">
        <f>INDEX(resultados!$A$2:$ZZ$1440, 943, MATCH($B$2, resultados!$A$1:$ZZ$1, 0))</f>
        <v/>
      </c>
      <c r="C949">
        <f>INDEX(resultados!$A$2:$ZZ$1440, 943, MATCH($B$3, resultados!$A$1:$ZZ$1, 0))</f>
        <v/>
      </c>
    </row>
    <row r="950">
      <c r="A950">
        <f>INDEX(resultados!$A$2:$ZZ$1440, 944, MATCH($B$1, resultados!$A$1:$ZZ$1, 0))</f>
        <v/>
      </c>
      <c r="B950">
        <f>INDEX(resultados!$A$2:$ZZ$1440, 944, MATCH($B$2, resultados!$A$1:$ZZ$1, 0))</f>
        <v/>
      </c>
      <c r="C950">
        <f>INDEX(resultados!$A$2:$ZZ$1440, 944, MATCH($B$3, resultados!$A$1:$ZZ$1, 0))</f>
        <v/>
      </c>
    </row>
    <row r="951">
      <c r="A951">
        <f>INDEX(resultados!$A$2:$ZZ$1440, 945, MATCH($B$1, resultados!$A$1:$ZZ$1, 0))</f>
        <v/>
      </c>
      <c r="B951">
        <f>INDEX(resultados!$A$2:$ZZ$1440, 945, MATCH($B$2, resultados!$A$1:$ZZ$1, 0))</f>
        <v/>
      </c>
      <c r="C951">
        <f>INDEX(resultados!$A$2:$ZZ$1440, 945, MATCH($B$3, resultados!$A$1:$ZZ$1, 0))</f>
        <v/>
      </c>
    </row>
    <row r="952">
      <c r="A952">
        <f>INDEX(resultados!$A$2:$ZZ$1440, 946, MATCH($B$1, resultados!$A$1:$ZZ$1, 0))</f>
        <v/>
      </c>
      <c r="B952">
        <f>INDEX(resultados!$A$2:$ZZ$1440, 946, MATCH($B$2, resultados!$A$1:$ZZ$1, 0))</f>
        <v/>
      </c>
      <c r="C952">
        <f>INDEX(resultados!$A$2:$ZZ$1440, 946, MATCH($B$3, resultados!$A$1:$ZZ$1, 0))</f>
        <v/>
      </c>
    </row>
    <row r="953">
      <c r="A953">
        <f>INDEX(resultados!$A$2:$ZZ$1440, 947, MATCH($B$1, resultados!$A$1:$ZZ$1, 0))</f>
        <v/>
      </c>
      <c r="B953">
        <f>INDEX(resultados!$A$2:$ZZ$1440, 947, MATCH($B$2, resultados!$A$1:$ZZ$1, 0))</f>
        <v/>
      </c>
      <c r="C953">
        <f>INDEX(resultados!$A$2:$ZZ$1440, 947, MATCH($B$3, resultados!$A$1:$ZZ$1, 0))</f>
        <v/>
      </c>
    </row>
    <row r="954">
      <c r="A954">
        <f>INDEX(resultados!$A$2:$ZZ$1440, 948, MATCH($B$1, resultados!$A$1:$ZZ$1, 0))</f>
        <v/>
      </c>
      <c r="B954">
        <f>INDEX(resultados!$A$2:$ZZ$1440, 948, MATCH($B$2, resultados!$A$1:$ZZ$1, 0))</f>
        <v/>
      </c>
      <c r="C954">
        <f>INDEX(resultados!$A$2:$ZZ$1440, 948, MATCH($B$3, resultados!$A$1:$ZZ$1, 0))</f>
        <v/>
      </c>
    </row>
    <row r="955">
      <c r="A955">
        <f>INDEX(resultados!$A$2:$ZZ$1440, 949, MATCH($B$1, resultados!$A$1:$ZZ$1, 0))</f>
        <v/>
      </c>
      <c r="B955">
        <f>INDEX(resultados!$A$2:$ZZ$1440, 949, MATCH($B$2, resultados!$A$1:$ZZ$1, 0))</f>
        <v/>
      </c>
      <c r="C955">
        <f>INDEX(resultados!$A$2:$ZZ$1440, 949, MATCH($B$3, resultados!$A$1:$ZZ$1, 0))</f>
        <v/>
      </c>
    </row>
    <row r="956">
      <c r="A956">
        <f>INDEX(resultados!$A$2:$ZZ$1440, 950, MATCH($B$1, resultados!$A$1:$ZZ$1, 0))</f>
        <v/>
      </c>
      <c r="B956">
        <f>INDEX(resultados!$A$2:$ZZ$1440, 950, MATCH($B$2, resultados!$A$1:$ZZ$1, 0))</f>
        <v/>
      </c>
      <c r="C956">
        <f>INDEX(resultados!$A$2:$ZZ$1440, 950, MATCH($B$3, resultados!$A$1:$ZZ$1, 0))</f>
        <v/>
      </c>
    </row>
    <row r="957">
      <c r="A957">
        <f>INDEX(resultados!$A$2:$ZZ$1440, 951, MATCH($B$1, resultados!$A$1:$ZZ$1, 0))</f>
        <v/>
      </c>
      <c r="B957">
        <f>INDEX(resultados!$A$2:$ZZ$1440, 951, MATCH($B$2, resultados!$A$1:$ZZ$1, 0))</f>
        <v/>
      </c>
      <c r="C957">
        <f>INDEX(resultados!$A$2:$ZZ$1440, 951, MATCH($B$3, resultados!$A$1:$ZZ$1, 0))</f>
        <v/>
      </c>
    </row>
    <row r="958">
      <c r="A958">
        <f>INDEX(resultados!$A$2:$ZZ$1440, 952, MATCH($B$1, resultados!$A$1:$ZZ$1, 0))</f>
        <v/>
      </c>
      <c r="B958">
        <f>INDEX(resultados!$A$2:$ZZ$1440, 952, MATCH($B$2, resultados!$A$1:$ZZ$1, 0))</f>
        <v/>
      </c>
      <c r="C958">
        <f>INDEX(resultados!$A$2:$ZZ$1440, 952, MATCH($B$3, resultados!$A$1:$ZZ$1, 0))</f>
        <v/>
      </c>
    </row>
    <row r="959">
      <c r="A959">
        <f>INDEX(resultados!$A$2:$ZZ$1440, 953, MATCH($B$1, resultados!$A$1:$ZZ$1, 0))</f>
        <v/>
      </c>
      <c r="B959">
        <f>INDEX(resultados!$A$2:$ZZ$1440, 953, MATCH($B$2, resultados!$A$1:$ZZ$1, 0))</f>
        <v/>
      </c>
      <c r="C959">
        <f>INDEX(resultados!$A$2:$ZZ$1440, 953, MATCH($B$3, resultados!$A$1:$ZZ$1, 0))</f>
        <v/>
      </c>
    </row>
    <row r="960">
      <c r="A960">
        <f>INDEX(resultados!$A$2:$ZZ$1440, 954, MATCH($B$1, resultados!$A$1:$ZZ$1, 0))</f>
        <v/>
      </c>
      <c r="B960">
        <f>INDEX(resultados!$A$2:$ZZ$1440, 954, MATCH($B$2, resultados!$A$1:$ZZ$1, 0))</f>
        <v/>
      </c>
      <c r="C960">
        <f>INDEX(resultados!$A$2:$ZZ$1440, 954, MATCH($B$3, resultados!$A$1:$ZZ$1, 0))</f>
        <v/>
      </c>
    </row>
    <row r="961">
      <c r="A961">
        <f>INDEX(resultados!$A$2:$ZZ$1440, 955, MATCH($B$1, resultados!$A$1:$ZZ$1, 0))</f>
        <v/>
      </c>
      <c r="B961">
        <f>INDEX(resultados!$A$2:$ZZ$1440, 955, MATCH($B$2, resultados!$A$1:$ZZ$1, 0))</f>
        <v/>
      </c>
      <c r="C961">
        <f>INDEX(resultados!$A$2:$ZZ$1440, 955, MATCH($B$3, resultados!$A$1:$ZZ$1, 0))</f>
        <v/>
      </c>
    </row>
    <row r="962">
      <c r="A962">
        <f>INDEX(resultados!$A$2:$ZZ$1440, 956, MATCH($B$1, resultados!$A$1:$ZZ$1, 0))</f>
        <v/>
      </c>
      <c r="B962">
        <f>INDEX(resultados!$A$2:$ZZ$1440, 956, MATCH($B$2, resultados!$A$1:$ZZ$1, 0))</f>
        <v/>
      </c>
      <c r="C962">
        <f>INDEX(resultados!$A$2:$ZZ$1440, 956, MATCH($B$3, resultados!$A$1:$ZZ$1, 0))</f>
        <v/>
      </c>
    </row>
    <row r="963">
      <c r="A963">
        <f>INDEX(resultados!$A$2:$ZZ$1440, 957, MATCH($B$1, resultados!$A$1:$ZZ$1, 0))</f>
        <v/>
      </c>
      <c r="B963">
        <f>INDEX(resultados!$A$2:$ZZ$1440, 957, MATCH($B$2, resultados!$A$1:$ZZ$1, 0))</f>
        <v/>
      </c>
      <c r="C963">
        <f>INDEX(resultados!$A$2:$ZZ$1440, 957, MATCH($B$3, resultados!$A$1:$ZZ$1, 0))</f>
        <v/>
      </c>
    </row>
    <row r="964">
      <c r="A964">
        <f>INDEX(resultados!$A$2:$ZZ$1440, 958, MATCH($B$1, resultados!$A$1:$ZZ$1, 0))</f>
        <v/>
      </c>
      <c r="B964">
        <f>INDEX(resultados!$A$2:$ZZ$1440, 958, MATCH($B$2, resultados!$A$1:$ZZ$1, 0))</f>
        <v/>
      </c>
      <c r="C964">
        <f>INDEX(resultados!$A$2:$ZZ$1440, 958, MATCH($B$3, resultados!$A$1:$ZZ$1, 0))</f>
        <v/>
      </c>
    </row>
    <row r="965">
      <c r="A965">
        <f>INDEX(resultados!$A$2:$ZZ$1440, 959, MATCH($B$1, resultados!$A$1:$ZZ$1, 0))</f>
        <v/>
      </c>
      <c r="B965">
        <f>INDEX(resultados!$A$2:$ZZ$1440, 959, MATCH($B$2, resultados!$A$1:$ZZ$1, 0))</f>
        <v/>
      </c>
      <c r="C965">
        <f>INDEX(resultados!$A$2:$ZZ$1440, 959, MATCH($B$3, resultados!$A$1:$ZZ$1, 0))</f>
        <v/>
      </c>
    </row>
    <row r="966">
      <c r="A966">
        <f>INDEX(resultados!$A$2:$ZZ$1440, 960, MATCH($B$1, resultados!$A$1:$ZZ$1, 0))</f>
        <v/>
      </c>
      <c r="B966">
        <f>INDEX(resultados!$A$2:$ZZ$1440, 960, MATCH($B$2, resultados!$A$1:$ZZ$1, 0))</f>
        <v/>
      </c>
      <c r="C966">
        <f>INDEX(resultados!$A$2:$ZZ$1440, 960, MATCH($B$3, resultados!$A$1:$ZZ$1, 0))</f>
        <v/>
      </c>
    </row>
    <row r="967">
      <c r="A967">
        <f>INDEX(resultados!$A$2:$ZZ$1440, 961, MATCH($B$1, resultados!$A$1:$ZZ$1, 0))</f>
        <v/>
      </c>
      <c r="B967">
        <f>INDEX(resultados!$A$2:$ZZ$1440, 961, MATCH($B$2, resultados!$A$1:$ZZ$1, 0))</f>
        <v/>
      </c>
      <c r="C967">
        <f>INDEX(resultados!$A$2:$ZZ$1440, 961, MATCH($B$3, resultados!$A$1:$ZZ$1, 0))</f>
        <v/>
      </c>
    </row>
    <row r="968">
      <c r="A968">
        <f>INDEX(resultados!$A$2:$ZZ$1440, 962, MATCH($B$1, resultados!$A$1:$ZZ$1, 0))</f>
        <v/>
      </c>
      <c r="B968">
        <f>INDEX(resultados!$A$2:$ZZ$1440, 962, MATCH($B$2, resultados!$A$1:$ZZ$1, 0))</f>
        <v/>
      </c>
      <c r="C968">
        <f>INDEX(resultados!$A$2:$ZZ$1440, 962, MATCH($B$3, resultados!$A$1:$ZZ$1, 0))</f>
        <v/>
      </c>
    </row>
    <row r="969">
      <c r="A969">
        <f>INDEX(resultados!$A$2:$ZZ$1440, 963, MATCH($B$1, resultados!$A$1:$ZZ$1, 0))</f>
        <v/>
      </c>
      <c r="B969">
        <f>INDEX(resultados!$A$2:$ZZ$1440, 963, MATCH($B$2, resultados!$A$1:$ZZ$1, 0))</f>
        <v/>
      </c>
      <c r="C969">
        <f>INDEX(resultados!$A$2:$ZZ$1440, 963, MATCH($B$3, resultados!$A$1:$ZZ$1, 0))</f>
        <v/>
      </c>
    </row>
    <row r="970">
      <c r="A970">
        <f>INDEX(resultados!$A$2:$ZZ$1440, 964, MATCH($B$1, resultados!$A$1:$ZZ$1, 0))</f>
        <v/>
      </c>
      <c r="B970">
        <f>INDEX(resultados!$A$2:$ZZ$1440, 964, MATCH($B$2, resultados!$A$1:$ZZ$1, 0))</f>
        <v/>
      </c>
      <c r="C970">
        <f>INDEX(resultados!$A$2:$ZZ$1440, 964, MATCH($B$3, resultados!$A$1:$ZZ$1, 0))</f>
        <v/>
      </c>
    </row>
    <row r="971">
      <c r="A971">
        <f>INDEX(resultados!$A$2:$ZZ$1440, 965, MATCH($B$1, resultados!$A$1:$ZZ$1, 0))</f>
        <v/>
      </c>
      <c r="B971">
        <f>INDEX(resultados!$A$2:$ZZ$1440, 965, MATCH($B$2, resultados!$A$1:$ZZ$1, 0))</f>
        <v/>
      </c>
      <c r="C971">
        <f>INDEX(resultados!$A$2:$ZZ$1440, 965, MATCH($B$3, resultados!$A$1:$ZZ$1, 0))</f>
        <v/>
      </c>
    </row>
    <row r="972">
      <c r="A972">
        <f>INDEX(resultados!$A$2:$ZZ$1440, 966, MATCH($B$1, resultados!$A$1:$ZZ$1, 0))</f>
        <v/>
      </c>
      <c r="B972">
        <f>INDEX(resultados!$A$2:$ZZ$1440, 966, MATCH($B$2, resultados!$A$1:$ZZ$1, 0))</f>
        <v/>
      </c>
      <c r="C972">
        <f>INDEX(resultados!$A$2:$ZZ$1440, 966, MATCH($B$3, resultados!$A$1:$ZZ$1, 0))</f>
        <v/>
      </c>
    </row>
    <row r="973">
      <c r="A973">
        <f>INDEX(resultados!$A$2:$ZZ$1440, 967, MATCH($B$1, resultados!$A$1:$ZZ$1, 0))</f>
        <v/>
      </c>
      <c r="B973">
        <f>INDEX(resultados!$A$2:$ZZ$1440, 967, MATCH($B$2, resultados!$A$1:$ZZ$1, 0))</f>
        <v/>
      </c>
      <c r="C973">
        <f>INDEX(resultados!$A$2:$ZZ$1440, 967, MATCH($B$3, resultados!$A$1:$ZZ$1, 0))</f>
        <v/>
      </c>
    </row>
    <row r="974">
      <c r="A974">
        <f>INDEX(resultados!$A$2:$ZZ$1440, 968, MATCH($B$1, resultados!$A$1:$ZZ$1, 0))</f>
        <v/>
      </c>
      <c r="B974">
        <f>INDEX(resultados!$A$2:$ZZ$1440, 968, MATCH($B$2, resultados!$A$1:$ZZ$1, 0))</f>
        <v/>
      </c>
      <c r="C974">
        <f>INDEX(resultados!$A$2:$ZZ$1440, 968, MATCH($B$3, resultados!$A$1:$ZZ$1, 0))</f>
        <v/>
      </c>
    </row>
    <row r="975">
      <c r="A975">
        <f>INDEX(resultados!$A$2:$ZZ$1440, 969, MATCH($B$1, resultados!$A$1:$ZZ$1, 0))</f>
        <v/>
      </c>
      <c r="B975">
        <f>INDEX(resultados!$A$2:$ZZ$1440, 969, MATCH($B$2, resultados!$A$1:$ZZ$1, 0))</f>
        <v/>
      </c>
      <c r="C975">
        <f>INDEX(resultados!$A$2:$ZZ$1440, 969, MATCH($B$3, resultados!$A$1:$ZZ$1, 0))</f>
        <v/>
      </c>
    </row>
    <row r="976">
      <c r="A976">
        <f>INDEX(resultados!$A$2:$ZZ$1440, 970, MATCH($B$1, resultados!$A$1:$ZZ$1, 0))</f>
        <v/>
      </c>
      <c r="B976">
        <f>INDEX(resultados!$A$2:$ZZ$1440, 970, MATCH($B$2, resultados!$A$1:$ZZ$1, 0))</f>
        <v/>
      </c>
      <c r="C976">
        <f>INDEX(resultados!$A$2:$ZZ$1440, 970, MATCH($B$3, resultados!$A$1:$ZZ$1, 0))</f>
        <v/>
      </c>
    </row>
    <row r="977">
      <c r="A977">
        <f>INDEX(resultados!$A$2:$ZZ$1440, 971, MATCH($B$1, resultados!$A$1:$ZZ$1, 0))</f>
        <v/>
      </c>
      <c r="B977">
        <f>INDEX(resultados!$A$2:$ZZ$1440, 971, MATCH($B$2, resultados!$A$1:$ZZ$1, 0))</f>
        <v/>
      </c>
      <c r="C977">
        <f>INDEX(resultados!$A$2:$ZZ$1440, 971, MATCH($B$3, resultados!$A$1:$ZZ$1, 0))</f>
        <v/>
      </c>
    </row>
    <row r="978">
      <c r="A978">
        <f>INDEX(resultados!$A$2:$ZZ$1440, 972, MATCH($B$1, resultados!$A$1:$ZZ$1, 0))</f>
        <v/>
      </c>
      <c r="B978">
        <f>INDEX(resultados!$A$2:$ZZ$1440, 972, MATCH($B$2, resultados!$A$1:$ZZ$1, 0))</f>
        <v/>
      </c>
      <c r="C978">
        <f>INDEX(resultados!$A$2:$ZZ$1440, 972, MATCH($B$3, resultados!$A$1:$ZZ$1, 0))</f>
        <v/>
      </c>
    </row>
    <row r="979">
      <c r="A979">
        <f>INDEX(resultados!$A$2:$ZZ$1440, 973, MATCH($B$1, resultados!$A$1:$ZZ$1, 0))</f>
        <v/>
      </c>
      <c r="B979">
        <f>INDEX(resultados!$A$2:$ZZ$1440, 973, MATCH($B$2, resultados!$A$1:$ZZ$1, 0))</f>
        <v/>
      </c>
      <c r="C979">
        <f>INDEX(resultados!$A$2:$ZZ$1440, 973, MATCH($B$3, resultados!$A$1:$ZZ$1, 0))</f>
        <v/>
      </c>
    </row>
    <row r="980">
      <c r="A980">
        <f>INDEX(resultados!$A$2:$ZZ$1440, 974, MATCH($B$1, resultados!$A$1:$ZZ$1, 0))</f>
        <v/>
      </c>
      <c r="B980">
        <f>INDEX(resultados!$A$2:$ZZ$1440, 974, MATCH($B$2, resultados!$A$1:$ZZ$1, 0))</f>
        <v/>
      </c>
      <c r="C980">
        <f>INDEX(resultados!$A$2:$ZZ$1440, 974, MATCH($B$3, resultados!$A$1:$ZZ$1, 0))</f>
        <v/>
      </c>
    </row>
    <row r="981">
      <c r="A981">
        <f>INDEX(resultados!$A$2:$ZZ$1440, 975, MATCH($B$1, resultados!$A$1:$ZZ$1, 0))</f>
        <v/>
      </c>
      <c r="B981">
        <f>INDEX(resultados!$A$2:$ZZ$1440, 975, MATCH($B$2, resultados!$A$1:$ZZ$1, 0))</f>
        <v/>
      </c>
      <c r="C981">
        <f>INDEX(resultados!$A$2:$ZZ$1440, 975, MATCH($B$3, resultados!$A$1:$ZZ$1, 0))</f>
        <v/>
      </c>
    </row>
    <row r="982">
      <c r="A982">
        <f>INDEX(resultados!$A$2:$ZZ$1440, 976, MATCH($B$1, resultados!$A$1:$ZZ$1, 0))</f>
        <v/>
      </c>
      <c r="B982">
        <f>INDEX(resultados!$A$2:$ZZ$1440, 976, MATCH($B$2, resultados!$A$1:$ZZ$1, 0))</f>
        <v/>
      </c>
      <c r="C982">
        <f>INDEX(resultados!$A$2:$ZZ$1440, 976, MATCH($B$3, resultados!$A$1:$ZZ$1, 0))</f>
        <v/>
      </c>
    </row>
    <row r="983">
      <c r="A983">
        <f>INDEX(resultados!$A$2:$ZZ$1440, 977, MATCH($B$1, resultados!$A$1:$ZZ$1, 0))</f>
        <v/>
      </c>
      <c r="B983">
        <f>INDEX(resultados!$A$2:$ZZ$1440, 977, MATCH($B$2, resultados!$A$1:$ZZ$1, 0))</f>
        <v/>
      </c>
      <c r="C983">
        <f>INDEX(resultados!$A$2:$ZZ$1440, 977, MATCH($B$3, resultados!$A$1:$ZZ$1, 0))</f>
        <v/>
      </c>
    </row>
    <row r="984">
      <c r="A984">
        <f>INDEX(resultados!$A$2:$ZZ$1440, 978, MATCH($B$1, resultados!$A$1:$ZZ$1, 0))</f>
        <v/>
      </c>
      <c r="B984">
        <f>INDEX(resultados!$A$2:$ZZ$1440, 978, MATCH($B$2, resultados!$A$1:$ZZ$1, 0))</f>
        <v/>
      </c>
      <c r="C984">
        <f>INDEX(resultados!$A$2:$ZZ$1440, 978, MATCH($B$3, resultados!$A$1:$ZZ$1, 0))</f>
        <v/>
      </c>
    </row>
    <row r="985">
      <c r="A985">
        <f>INDEX(resultados!$A$2:$ZZ$1440, 979, MATCH($B$1, resultados!$A$1:$ZZ$1, 0))</f>
        <v/>
      </c>
      <c r="B985">
        <f>INDEX(resultados!$A$2:$ZZ$1440, 979, MATCH($B$2, resultados!$A$1:$ZZ$1, 0))</f>
        <v/>
      </c>
      <c r="C985">
        <f>INDEX(resultados!$A$2:$ZZ$1440, 979, MATCH($B$3, resultados!$A$1:$ZZ$1, 0))</f>
        <v/>
      </c>
    </row>
    <row r="986">
      <c r="A986">
        <f>INDEX(resultados!$A$2:$ZZ$1440, 980, MATCH($B$1, resultados!$A$1:$ZZ$1, 0))</f>
        <v/>
      </c>
      <c r="B986">
        <f>INDEX(resultados!$A$2:$ZZ$1440, 980, MATCH($B$2, resultados!$A$1:$ZZ$1, 0))</f>
        <v/>
      </c>
      <c r="C986">
        <f>INDEX(resultados!$A$2:$ZZ$1440, 980, MATCH($B$3, resultados!$A$1:$ZZ$1, 0))</f>
        <v/>
      </c>
    </row>
    <row r="987">
      <c r="A987">
        <f>INDEX(resultados!$A$2:$ZZ$1440, 981, MATCH($B$1, resultados!$A$1:$ZZ$1, 0))</f>
        <v/>
      </c>
      <c r="B987">
        <f>INDEX(resultados!$A$2:$ZZ$1440, 981, MATCH($B$2, resultados!$A$1:$ZZ$1, 0))</f>
        <v/>
      </c>
      <c r="C987">
        <f>INDEX(resultados!$A$2:$ZZ$1440, 981, MATCH($B$3, resultados!$A$1:$ZZ$1, 0))</f>
        <v/>
      </c>
    </row>
    <row r="988">
      <c r="A988">
        <f>INDEX(resultados!$A$2:$ZZ$1440, 982, MATCH($B$1, resultados!$A$1:$ZZ$1, 0))</f>
        <v/>
      </c>
      <c r="B988">
        <f>INDEX(resultados!$A$2:$ZZ$1440, 982, MATCH($B$2, resultados!$A$1:$ZZ$1, 0))</f>
        <v/>
      </c>
      <c r="C988">
        <f>INDEX(resultados!$A$2:$ZZ$1440, 982, MATCH($B$3, resultados!$A$1:$ZZ$1, 0))</f>
        <v/>
      </c>
    </row>
    <row r="989">
      <c r="A989">
        <f>INDEX(resultados!$A$2:$ZZ$1440, 983, MATCH($B$1, resultados!$A$1:$ZZ$1, 0))</f>
        <v/>
      </c>
      <c r="B989">
        <f>INDEX(resultados!$A$2:$ZZ$1440, 983, MATCH($B$2, resultados!$A$1:$ZZ$1, 0))</f>
        <v/>
      </c>
      <c r="C989">
        <f>INDEX(resultados!$A$2:$ZZ$1440, 983, MATCH($B$3, resultados!$A$1:$ZZ$1, 0))</f>
        <v/>
      </c>
    </row>
    <row r="990">
      <c r="A990">
        <f>INDEX(resultados!$A$2:$ZZ$1440, 984, MATCH($B$1, resultados!$A$1:$ZZ$1, 0))</f>
        <v/>
      </c>
      <c r="B990">
        <f>INDEX(resultados!$A$2:$ZZ$1440, 984, MATCH($B$2, resultados!$A$1:$ZZ$1, 0))</f>
        <v/>
      </c>
      <c r="C990">
        <f>INDEX(resultados!$A$2:$ZZ$1440, 984, MATCH($B$3, resultados!$A$1:$ZZ$1, 0))</f>
        <v/>
      </c>
    </row>
    <row r="991">
      <c r="A991">
        <f>INDEX(resultados!$A$2:$ZZ$1440, 985, MATCH($B$1, resultados!$A$1:$ZZ$1, 0))</f>
        <v/>
      </c>
      <c r="B991">
        <f>INDEX(resultados!$A$2:$ZZ$1440, 985, MATCH($B$2, resultados!$A$1:$ZZ$1, 0))</f>
        <v/>
      </c>
      <c r="C991">
        <f>INDEX(resultados!$A$2:$ZZ$1440, 985, MATCH($B$3, resultados!$A$1:$ZZ$1, 0))</f>
        <v/>
      </c>
    </row>
    <row r="992">
      <c r="A992">
        <f>INDEX(resultados!$A$2:$ZZ$1440, 986, MATCH($B$1, resultados!$A$1:$ZZ$1, 0))</f>
        <v/>
      </c>
      <c r="B992">
        <f>INDEX(resultados!$A$2:$ZZ$1440, 986, MATCH($B$2, resultados!$A$1:$ZZ$1, 0))</f>
        <v/>
      </c>
      <c r="C992">
        <f>INDEX(resultados!$A$2:$ZZ$1440, 986, MATCH($B$3, resultados!$A$1:$ZZ$1, 0))</f>
        <v/>
      </c>
    </row>
    <row r="993">
      <c r="A993">
        <f>INDEX(resultados!$A$2:$ZZ$1440, 987, MATCH($B$1, resultados!$A$1:$ZZ$1, 0))</f>
        <v/>
      </c>
      <c r="B993">
        <f>INDEX(resultados!$A$2:$ZZ$1440, 987, MATCH($B$2, resultados!$A$1:$ZZ$1, 0))</f>
        <v/>
      </c>
      <c r="C993">
        <f>INDEX(resultados!$A$2:$ZZ$1440, 987, MATCH($B$3, resultados!$A$1:$ZZ$1, 0))</f>
        <v/>
      </c>
    </row>
    <row r="994">
      <c r="A994">
        <f>INDEX(resultados!$A$2:$ZZ$1440, 988, MATCH($B$1, resultados!$A$1:$ZZ$1, 0))</f>
        <v/>
      </c>
      <c r="B994">
        <f>INDEX(resultados!$A$2:$ZZ$1440, 988, MATCH($B$2, resultados!$A$1:$ZZ$1, 0))</f>
        <v/>
      </c>
      <c r="C994">
        <f>INDEX(resultados!$A$2:$ZZ$1440, 988, MATCH($B$3, resultados!$A$1:$ZZ$1, 0))</f>
        <v/>
      </c>
    </row>
    <row r="995">
      <c r="A995">
        <f>INDEX(resultados!$A$2:$ZZ$1440, 989, MATCH($B$1, resultados!$A$1:$ZZ$1, 0))</f>
        <v/>
      </c>
      <c r="B995">
        <f>INDEX(resultados!$A$2:$ZZ$1440, 989, MATCH($B$2, resultados!$A$1:$ZZ$1, 0))</f>
        <v/>
      </c>
      <c r="C995">
        <f>INDEX(resultados!$A$2:$ZZ$1440, 989, MATCH($B$3, resultados!$A$1:$ZZ$1, 0))</f>
        <v/>
      </c>
    </row>
    <row r="996">
      <c r="A996">
        <f>INDEX(resultados!$A$2:$ZZ$1440, 990, MATCH($B$1, resultados!$A$1:$ZZ$1, 0))</f>
        <v/>
      </c>
      <c r="B996">
        <f>INDEX(resultados!$A$2:$ZZ$1440, 990, MATCH($B$2, resultados!$A$1:$ZZ$1, 0))</f>
        <v/>
      </c>
      <c r="C996">
        <f>INDEX(resultados!$A$2:$ZZ$1440, 990, MATCH($B$3, resultados!$A$1:$ZZ$1, 0))</f>
        <v/>
      </c>
    </row>
    <row r="997">
      <c r="A997">
        <f>INDEX(resultados!$A$2:$ZZ$1440, 991, MATCH($B$1, resultados!$A$1:$ZZ$1, 0))</f>
        <v/>
      </c>
      <c r="B997">
        <f>INDEX(resultados!$A$2:$ZZ$1440, 991, MATCH($B$2, resultados!$A$1:$ZZ$1, 0))</f>
        <v/>
      </c>
      <c r="C997">
        <f>INDEX(resultados!$A$2:$ZZ$1440, 991, MATCH($B$3, resultados!$A$1:$ZZ$1, 0))</f>
        <v/>
      </c>
    </row>
    <row r="998">
      <c r="A998">
        <f>INDEX(resultados!$A$2:$ZZ$1440, 992, MATCH($B$1, resultados!$A$1:$ZZ$1, 0))</f>
        <v/>
      </c>
      <c r="B998">
        <f>INDEX(resultados!$A$2:$ZZ$1440, 992, MATCH($B$2, resultados!$A$1:$ZZ$1, 0))</f>
        <v/>
      </c>
      <c r="C998">
        <f>INDEX(resultados!$A$2:$ZZ$1440, 992, MATCH($B$3, resultados!$A$1:$ZZ$1, 0))</f>
        <v/>
      </c>
    </row>
    <row r="999">
      <c r="A999">
        <f>INDEX(resultados!$A$2:$ZZ$1440, 993, MATCH($B$1, resultados!$A$1:$ZZ$1, 0))</f>
        <v/>
      </c>
      <c r="B999">
        <f>INDEX(resultados!$A$2:$ZZ$1440, 993, MATCH($B$2, resultados!$A$1:$ZZ$1, 0))</f>
        <v/>
      </c>
      <c r="C999">
        <f>INDEX(resultados!$A$2:$ZZ$1440, 993, MATCH($B$3, resultados!$A$1:$ZZ$1, 0))</f>
        <v/>
      </c>
    </row>
    <row r="1000">
      <c r="A1000">
        <f>INDEX(resultados!$A$2:$ZZ$1440, 994, MATCH($B$1, resultados!$A$1:$ZZ$1, 0))</f>
        <v/>
      </c>
      <c r="B1000">
        <f>INDEX(resultados!$A$2:$ZZ$1440, 994, MATCH($B$2, resultados!$A$1:$ZZ$1, 0))</f>
        <v/>
      </c>
      <c r="C1000">
        <f>INDEX(resultados!$A$2:$ZZ$1440, 994, MATCH($B$3, resultados!$A$1:$ZZ$1, 0))</f>
        <v/>
      </c>
    </row>
    <row r="1001">
      <c r="A1001">
        <f>INDEX(resultados!$A$2:$ZZ$1440, 995, MATCH($B$1, resultados!$A$1:$ZZ$1, 0))</f>
        <v/>
      </c>
      <c r="B1001">
        <f>INDEX(resultados!$A$2:$ZZ$1440, 995, MATCH($B$2, resultados!$A$1:$ZZ$1, 0))</f>
        <v/>
      </c>
      <c r="C1001">
        <f>INDEX(resultados!$A$2:$ZZ$1440, 995, MATCH($B$3, resultados!$A$1:$ZZ$1, 0))</f>
        <v/>
      </c>
    </row>
    <row r="1002">
      <c r="A1002">
        <f>INDEX(resultados!$A$2:$ZZ$1440, 996, MATCH($B$1, resultados!$A$1:$ZZ$1, 0))</f>
        <v/>
      </c>
      <c r="B1002">
        <f>INDEX(resultados!$A$2:$ZZ$1440, 996, MATCH($B$2, resultados!$A$1:$ZZ$1, 0))</f>
        <v/>
      </c>
      <c r="C1002">
        <f>INDEX(resultados!$A$2:$ZZ$1440, 996, MATCH($B$3, resultados!$A$1:$ZZ$1, 0))</f>
        <v/>
      </c>
    </row>
    <row r="1003">
      <c r="A1003">
        <f>INDEX(resultados!$A$2:$ZZ$1440, 997, MATCH($B$1, resultados!$A$1:$ZZ$1, 0))</f>
        <v/>
      </c>
      <c r="B1003">
        <f>INDEX(resultados!$A$2:$ZZ$1440, 997, MATCH($B$2, resultados!$A$1:$ZZ$1, 0))</f>
        <v/>
      </c>
      <c r="C1003">
        <f>INDEX(resultados!$A$2:$ZZ$1440, 997, MATCH($B$3, resultados!$A$1:$ZZ$1, 0))</f>
        <v/>
      </c>
    </row>
    <row r="1004">
      <c r="A1004">
        <f>INDEX(resultados!$A$2:$ZZ$1440, 998, MATCH($B$1, resultados!$A$1:$ZZ$1, 0))</f>
        <v/>
      </c>
      <c r="B1004">
        <f>INDEX(resultados!$A$2:$ZZ$1440, 998, MATCH($B$2, resultados!$A$1:$ZZ$1, 0))</f>
        <v/>
      </c>
      <c r="C1004">
        <f>INDEX(resultados!$A$2:$ZZ$1440, 998, MATCH($B$3, resultados!$A$1:$ZZ$1, 0))</f>
        <v/>
      </c>
    </row>
    <row r="1005">
      <c r="A1005">
        <f>INDEX(resultados!$A$2:$ZZ$1440, 999, MATCH($B$1, resultados!$A$1:$ZZ$1, 0))</f>
        <v/>
      </c>
      <c r="B1005">
        <f>INDEX(resultados!$A$2:$ZZ$1440, 999, MATCH($B$2, resultados!$A$1:$ZZ$1, 0))</f>
        <v/>
      </c>
      <c r="C1005">
        <f>INDEX(resultados!$A$2:$ZZ$1440, 999, MATCH($B$3, resultados!$A$1:$ZZ$1, 0))</f>
        <v/>
      </c>
    </row>
    <row r="1006">
      <c r="A1006">
        <f>INDEX(resultados!$A$2:$ZZ$1440, 1000, MATCH($B$1, resultados!$A$1:$ZZ$1, 0))</f>
        <v/>
      </c>
      <c r="B1006">
        <f>INDEX(resultados!$A$2:$ZZ$1440, 1000, MATCH($B$2, resultados!$A$1:$ZZ$1, 0))</f>
        <v/>
      </c>
      <c r="C1006">
        <f>INDEX(resultados!$A$2:$ZZ$1440, 1000, MATCH($B$3, resultados!$A$1:$ZZ$1, 0))</f>
        <v/>
      </c>
    </row>
    <row r="1007">
      <c r="A1007">
        <f>INDEX(resultados!$A$2:$ZZ$1440, 1001, MATCH($B$1, resultados!$A$1:$ZZ$1, 0))</f>
        <v/>
      </c>
      <c r="B1007">
        <f>INDEX(resultados!$A$2:$ZZ$1440, 1001, MATCH($B$2, resultados!$A$1:$ZZ$1, 0))</f>
        <v/>
      </c>
      <c r="C1007">
        <f>INDEX(resultados!$A$2:$ZZ$1440, 1001, MATCH($B$3, resultados!$A$1:$ZZ$1, 0))</f>
        <v/>
      </c>
    </row>
    <row r="1008">
      <c r="A1008">
        <f>INDEX(resultados!$A$2:$ZZ$1440, 1002, MATCH($B$1, resultados!$A$1:$ZZ$1, 0))</f>
        <v/>
      </c>
      <c r="B1008">
        <f>INDEX(resultados!$A$2:$ZZ$1440, 1002, MATCH($B$2, resultados!$A$1:$ZZ$1, 0))</f>
        <v/>
      </c>
      <c r="C1008">
        <f>INDEX(resultados!$A$2:$ZZ$1440, 1002, MATCH($B$3, resultados!$A$1:$ZZ$1, 0))</f>
        <v/>
      </c>
    </row>
    <row r="1009">
      <c r="A1009">
        <f>INDEX(resultados!$A$2:$ZZ$1440, 1003, MATCH($B$1, resultados!$A$1:$ZZ$1, 0))</f>
        <v/>
      </c>
      <c r="B1009">
        <f>INDEX(resultados!$A$2:$ZZ$1440, 1003, MATCH($B$2, resultados!$A$1:$ZZ$1, 0))</f>
        <v/>
      </c>
      <c r="C1009">
        <f>INDEX(resultados!$A$2:$ZZ$1440, 1003, MATCH($B$3, resultados!$A$1:$ZZ$1, 0))</f>
        <v/>
      </c>
    </row>
    <row r="1010">
      <c r="A1010">
        <f>INDEX(resultados!$A$2:$ZZ$1440, 1004, MATCH($B$1, resultados!$A$1:$ZZ$1, 0))</f>
        <v/>
      </c>
      <c r="B1010">
        <f>INDEX(resultados!$A$2:$ZZ$1440, 1004, MATCH($B$2, resultados!$A$1:$ZZ$1, 0))</f>
        <v/>
      </c>
      <c r="C1010">
        <f>INDEX(resultados!$A$2:$ZZ$1440, 1004, MATCH($B$3, resultados!$A$1:$ZZ$1, 0))</f>
        <v/>
      </c>
    </row>
    <row r="1011">
      <c r="A1011">
        <f>INDEX(resultados!$A$2:$ZZ$1440, 1005, MATCH($B$1, resultados!$A$1:$ZZ$1, 0))</f>
        <v/>
      </c>
      <c r="B1011">
        <f>INDEX(resultados!$A$2:$ZZ$1440, 1005, MATCH($B$2, resultados!$A$1:$ZZ$1, 0))</f>
        <v/>
      </c>
      <c r="C1011">
        <f>INDEX(resultados!$A$2:$ZZ$1440, 1005, MATCH($B$3, resultados!$A$1:$ZZ$1, 0))</f>
        <v/>
      </c>
    </row>
    <row r="1012">
      <c r="A1012">
        <f>INDEX(resultados!$A$2:$ZZ$1440, 1006, MATCH($B$1, resultados!$A$1:$ZZ$1, 0))</f>
        <v/>
      </c>
      <c r="B1012">
        <f>INDEX(resultados!$A$2:$ZZ$1440, 1006, MATCH($B$2, resultados!$A$1:$ZZ$1, 0))</f>
        <v/>
      </c>
      <c r="C1012">
        <f>INDEX(resultados!$A$2:$ZZ$1440, 1006, MATCH($B$3, resultados!$A$1:$ZZ$1, 0))</f>
        <v/>
      </c>
    </row>
    <row r="1013">
      <c r="A1013">
        <f>INDEX(resultados!$A$2:$ZZ$1440, 1007, MATCH($B$1, resultados!$A$1:$ZZ$1, 0))</f>
        <v/>
      </c>
      <c r="B1013">
        <f>INDEX(resultados!$A$2:$ZZ$1440, 1007, MATCH($B$2, resultados!$A$1:$ZZ$1, 0))</f>
        <v/>
      </c>
      <c r="C1013">
        <f>INDEX(resultados!$A$2:$ZZ$1440, 1007, MATCH($B$3, resultados!$A$1:$ZZ$1, 0))</f>
        <v/>
      </c>
    </row>
    <row r="1014">
      <c r="A1014">
        <f>INDEX(resultados!$A$2:$ZZ$1440, 1008, MATCH($B$1, resultados!$A$1:$ZZ$1, 0))</f>
        <v/>
      </c>
      <c r="B1014">
        <f>INDEX(resultados!$A$2:$ZZ$1440, 1008, MATCH($B$2, resultados!$A$1:$ZZ$1, 0))</f>
        <v/>
      </c>
      <c r="C1014">
        <f>INDEX(resultados!$A$2:$ZZ$1440, 1008, MATCH($B$3, resultados!$A$1:$ZZ$1, 0))</f>
        <v/>
      </c>
    </row>
    <row r="1015">
      <c r="A1015">
        <f>INDEX(resultados!$A$2:$ZZ$1440, 1009, MATCH($B$1, resultados!$A$1:$ZZ$1, 0))</f>
        <v/>
      </c>
      <c r="B1015">
        <f>INDEX(resultados!$A$2:$ZZ$1440, 1009, MATCH($B$2, resultados!$A$1:$ZZ$1, 0))</f>
        <v/>
      </c>
      <c r="C1015">
        <f>INDEX(resultados!$A$2:$ZZ$1440, 1009, MATCH($B$3, resultados!$A$1:$ZZ$1, 0))</f>
        <v/>
      </c>
    </row>
    <row r="1016">
      <c r="A1016">
        <f>INDEX(resultados!$A$2:$ZZ$1440, 1010, MATCH($B$1, resultados!$A$1:$ZZ$1, 0))</f>
        <v/>
      </c>
      <c r="B1016">
        <f>INDEX(resultados!$A$2:$ZZ$1440, 1010, MATCH($B$2, resultados!$A$1:$ZZ$1, 0))</f>
        <v/>
      </c>
      <c r="C1016">
        <f>INDEX(resultados!$A$2:$ZZ$1440, 1010, MATCH($B$3, resultados!$A$1:$ZZ$1, 0))</f>
        <v/>
      </c>
    </row>
    <row r="1017">
      <c r="A1017">
        <f>INDEX(resultados!$A$2:$ZZ$1440, 1011, MATCH($B$1, resultados!$A$1:$ZZ$1, 0))</f>
        <v/>
      </c>
      <c r="B1017">
        <f>INDEX(resultados!$A$2:$ZZ$1440, 1011, MATCH($B$2, resultados!$A$1:$ZZ$1, 0))</f>
        <v/>
      </c>
      <c r="C1017">
        <f>INDEX(resultados!$A$2:$ZZ$1440, 1011, MATCH($B$3, resultados!$A$1:$ZZ$1, 0))</f>
        <v/>
      </c>
    </row>
    <row r="1018">
      <c r="A1018">
        <f>INDEX(resultados!$A$2:$ZZ$1440, 1012, MATCH($B$1, resultados!$A$1:$ZZ$1, 0))</f>
        <v/>
      </c>
      <c r="B1018">
        <f>INDEX(resultados!$A$2:$ZZ$1440, 1012, MATCH($B$2, resultados!$A$1:$ZZ$1, 0))</f>
        <v/>
      </c>
      <c r="C1018">
        <f>INDEX(resultados!$A$2:$ZZ$1440, 1012, MATCH($B$3, resultados!$A$1:$ZZ$1, 0))</f>
        <v/>
      </c>
    </row>
    <row r="1019">
      <c r="A1019">
        <f>INDEX(resultados!$A$2:$ZZ$1440, 1013, MATCH($B$1, resultados!$A$1:$ZZ$1, 0))</f>
        <v/>
      </c>
      <c r="B1019">
        <f>INDEX(resultados!$A$2:$ZZ$1440, 1013, MATCH($B$2, resultados!$A$1:$ZZ$1, 0))</f>
        <v/>
      </c>
      <c r="C1019">
        <f>INDEX(resultados!$A$2:$ZZ$1440, 1013, MATCH($B$3, resultados!$A$1:$ZZ$1, 0))</f>
        <v/>
      </c>
    </row>
    <row r="1020">
      <c r="A1020">
        <f>INDEX(resultados!$A$2:$ZZ$1440, 1014, MATCH($B$1, resultados!$A$1:$ZZ$1, 0))</f>
        <v/>
      </c>
      <c r="B1020">
        <f>INDEX(resultados!$A$2:$ZZ$1440, 1014, MATCH($B$2, resultados!$A$1:$ZZ$1, 0))</f>
        <v/>
      </c>
      <c r="C1020">
        <f>INDEX(resultados!$A$2:$ZZ$1440, 1014, MATCH($B$3, resultados!$A$1:$ZZ$1, 0))</f>
        <v/>
      </c>
    </row>
    <row r="1021">
      <c r="A1021">
        <f>INDEX(resultados!$A$2:$ZZ$1440, 1015, MATCH($B$1, resultados!$A$1:$ZZ$1, 0))</f>
        <v/>
      </c>
      <c r="B1021">
        <f>INDEX(resultados!$A$2:$ZZ$1440, 1015, MATCH($B$2, resultados!$A$1:$ZZ$1, 0))</f>
        <v/>
      </c>
      <c r="C1021">
        <f>INDEX(resultados!$A$2:$ZZ$1440, 1015, MATCH($B$3, resultados!$A$1:$ZZ$1, 0))</f>
        <v/>
      </c>
    </row>
    <row r="1022">
      <c r="A1022">
        <f>INDEX(resultados!$A$2:$ZZ$1440, 1016, MATCH($B$1, resultados!$A$1:$ZZ$1, 0))</f>
        <v/>
      </c>
      <c r="B1022">
        <f>INDEX(resultados!$A$2:$ZZ$1440, 1016, MATCH($B$2, resultados!$A$1:$ZZ$1, 0))</f>
        <v/>
      </c>
      <c r="C1022">
        <f>INDEX(resultados!$A$2:$ZZ$1440, 1016, MATCH($B$3, resultados!$A$1:$ZZ$1, 0))</f>
        <v/>
      </c>
    </row>
    <row r="1023">
      <c r="A1023">
        <f>INDEX(resultados!$A$2:$ZZ$1440, 1017, MATCH($B$1, resultados!$A$1:$ZZ$1, 0))</f>
        <v/>
      </c>
      <c r="B1023">
        <f>INDEX(resultados!$A$2:$ZZ$1440, 1017, MATCH($B$2, resultados!$A$1:$ZZ$1, 0))</f>
        <v/>
      </c>
      <c r="C1023">
        <f>INDEX(resultados!$A$2:$ZZ$1440, 1017, MATCH($B$3, resultados!$A$1:$ZZ$1, 0))</f>
        <v/>
      </c>
    </row>
    <row r="1024">
      <c r="A1024">
        <f>INDEX(resultados!$A$2:$ZZ$1440, 1018, MATCH($B$1, resultados!$A$1:$ZZ$1, 0))</f>
        <v/>
      </c>
      <c r="B1024">
        <f>INDEX(resultados!$A$2:$ZZ$1440, 1018, MATCH($B$2, resultados!$A$1:$ZZ$1, 0))</f>
        <v/>
      </c>
      <c r="C1024">
        <f>INDEX(resultados!$A$2:$ZZ$1440, 1018, MATCH($B$3, resultados!$A$1:$ZZ$1, 0))</f>
        <v/>
      </c>
    </row>
    <row r="1025">
      <c r="A1025">
        <f>INDEX(resultados!$A$2:$ZZ$1440, 1019, MATCH($B$1, resultados!$A$1:$ZZ$1, 0))</f>
        <v/>
      </c>
      <c r="B1025">
        <f>INDEX(resultados!$A$2:$ZZ$1440, 1019, MATCH($B$2, resultados!$A$1:$ZZ$1, 0))</f>
        <v/>
      </c>
      <c r="C1025">
        <f>INDEX(resultados!$A$2:$ZZ$1440, 1019, MATCH($B$3, resultados!$A$1:$ZZ$1, 0))</f>
        <v/>
      </c>
    </row>
    <row r="1026">
      <c r="A1026">
        <f>INDEX(resultados!$A$2:$ZZ$1440, 1020, MATCH($B$1, resultados!$A$1:$ZZ$1, 0))</f>
        <v/>
      </c>
      <c r="B1026">
        <f>INDEX(resultados!$A$2:$ZZ$1440, 1020, MATCH($B$2, resultados!$A$1:$ZZ$1, 0))</f>
        <v/>
      </c>
      <c r="C1026">
        <f>INDEX(resultados!$A$2:$ZZ$1440, 1020, MATCH($B$3, resultados!$A$1:$ZZ$1, 0))</f>
        <v/>
      </c>
    </row>
    <row r="1027">
      <c r="A1027">
        <f>INDEX(resultados!$A$2:$ZZ$1440, 1021, MATCH($B$1, resultados!$A$1:$ZZ$1, 0))</f>
        <v/>
      </c>
      <c r="B1027">
        <f>INDEX(resultados!$A$2:$ZZ$1440, 1021, MATCH($B$2, resultados!$A$1:$ZZ$1, 0))</f>
        <v/>
      </c>
      <c r="C1027">
        <f>INDEX(resultados!$A$2:$ZZ$1440, 1021, MATCH($B$3, resultados!$A$1:$ZZ$1, 0))</f>
        <v/>
      </c>
    </row>
    <row r="1028">
      <c r="A1028">
        <f>INDEX(resultados!$A$2:$ZZ$1440, 1022, MATCH($B$1, resultados!$A$1:$ZZ$1, 0))</f>
        <v/>
      </c>
      <c r="B1028">
        <f>INDEX(resultados!$A$2:$ZZ$1440, 1022, MATCH($B$2, resultados!$A$1:$ZZ$1, 0))</f>
        <v/>
      </c>
      <c r="C1028">
        <f>INDEX(resultados!$A$2:$ZZ$1440, 1022, MATCH($B$3, resultados!$A$1:$ZZ$1, 0))</f>
        <v/>
      </c>
    </row>
    <row r="1029">
      <c r="A1029">
        <f>INDEX(resultados!$A$2:$ZZ$1440, 1023, MATCH($B$1, resultados!$A$1:$ZZ$1, 0))</f>
        <v/>
      </c>
      <c r="B1029">
        <f>INDEX(resultados!$A$2:$ZZ$1440, 1023, MATCH($B$2, resultados!$A$1:$ZZ$1, 0))</f>
        <v/>
      </c>
      <c r="C1029">
        <f>INDEX(resultados!$A$2:$ZZ$1440, 1023, MATCH($B$3, resultados!$A$1:$ZZ$1, 0))</f>
        <v/>
      </c>
    </row>
    <row r="1030">
      <c r="A1030">
        <f>INDEX(resultados!$A$2:$ZZ$1440, 1024, MATCH($B$1, resultados!$A$1:$ZZ$1, 0))</f>
        <v/>
      </c>
      <c r="B1030">
        <f>INDEX(resultados!$A$2:$ZZ$1440, 1024, MATCH($B$2, resultados!$A$1:$ZZ$1, 0))</f>
        <v/>
      </c>
      <c r="C1030">
        <f>INDEX(resultados!$A$2:$ZZ$1440, 1024, MATCH($B$3, resultados!$A$1:$ZZ$1, 0))</f>
        <v/>
      </c>
    </row>
    <row r="1031">
      <c r="A1031">
        <f>INDEX(resultados!$A$2:$ZZ$1440, 1025, MATCH($B$1, resultados!$A$1:$ZZ$1, 0))</f>
        <v/>
      </c>
      <c r="B1031">
        <f>INDEX(resultados!$A$2:$ZZ$1440, 1025, MATCH($B$2, resultados!$A$1:$ZZ$1, 0))</f>
        <v/>
      </c>
      <c r="C1031">
        <f>INDEX(resultados!$A$2:$ZZ$1440, 1025, MATCH($B$3, resultados!$A$1:$ZZ$1, 0))</f>
        <v/>
      </c>
    </row>
    <row r="1032">
      <c r="A1032">
        <f>INDEX(resultados!$A$2:$ZZ$1440, 1026, MATCH($B$1, resultados!$A$1:$ZZ$1, 0))</f>
        <v/>
      </c>
      <c r="B1032">
        <f>INDEX(resultados!$A$2:$ZZ$1440, 1026, MATCH($B$2, resultados!$A$1:$ZZ$1, 0))</f>
        <v/>
      </c>
      <c r="C1032">
        <f>INDEX(resultados!$A$2:$ZZ$1440, 1026, MATCH($B$3, resultados!$A$1:$ZZ$1, 0))</f>
        <v/>
      </c>
    </row>
    <row r="1033">
      <c r="A1033">
        <f>INDEX(resultados!$A$2:$ZZ$1440, 1027, MATCH($B$1, resultados!$A$1:$ZZ$1, 0))</f>
        <v/>
      </c>
      <c r="B1033">
        <f>INDEX(resultados!$A$2:$ZZ$1440, 1027, MATCH($B$2, resultados!$A$1:$ZZ$1, 0))</f>
        <v/>
      </c>
      <c r="C1033">
        <f>INDEX(resultados!$A$2:$ZZ$1440, 1027, MATCH($B$3, resultados!$A$1:$ZZ$1, 0))</f>
        <v/>
      </c>
    </row>
    <row r="1034">
      <c r="A1034">
        <f>INDEX(resultados!$A$2:$ZZ$1440, 1028, MATCH($B$1, resultados!$A$1:$ZZ$1, 0))</f>
        <v/>
      </c>
      <c r="B1034">
        <f>INDEX(resultados!$A$2:$ZZ$1440, 1028, MATCH($B$2, resultados!$A$1:$ZZ$1, 0))</f>
        <v/>
      </c>
      <c r="C1034">
        <f>INDEX(resultados!$A$2:$ZZ$1440, 1028, MATCH($B$3, resultados!$A$1:$ZZ$1, 0))</f>
        <v/>
      </c>
    </row>
    <row r="1035">
      <c r="A1035">
        <f>INDEX(resultados!$A$2:$ZZ$1440, 1029, MATCH($B$1, resultados!$A$1:$ZZ$1, 0))</f>
        <v/>
      </c>
      <c r="B1035">
        <f>INDEX(resultados!$A$2:$ZZ$1440, 1029, MATCH($B$2, resultados!$A$1:$ZZ$1, 0))</f>
        <v/>
      </c>
      <c r="C1035">
        <f>INDEX(resultados!$A$2:$ZZ$1440, 1029, MATCH($B$3, resultados!$A$1:$ZZ$1, 0))</f>
        <v/>
      </c>
    </row>
    <row r="1036">
      <c r="A1036">
        <f>INDEX(resultados!$A$2:$ZZ$1440, 1030, MATCH($B$1, resultados!$A$1:$ZZ$1, 0))</f>
        <v/>
      </c>
      <c r="B1036">
        <f>INDEX(resultados!$A$2:$ZZ$1440, 1030, MATCH($B$2, resultados!$A$1:$ZZ$1, 0))</f>
        <v/>
      </c>
      <c r="C1036">
        <f>INDEX(resultados!$A$2:$ZZ$1440, 1030, MATCH($B$3, resultados!$A$1:$ZZ$1, 0))</f>
        <v/>
      </c>
    </row>
    <row r="1037">
      <c r="A1037">
        <f>INDEX(resultados!$A$2:$ZZ$1440, 1031, MATCH($B$1, resultados!$A$1:$ZZ$1, 0))</f>
        <v/>
      </c>
      <c r="B1037">
        <f>INDEX(resultados!$A$2:$ZZ$1440, 1031, MATCH($B$2, resultados!$A$1:$ZZ$1, 0))</f>
        <v/>
      </c>
      <c r="C1037">
        <f>INDEX(resultados!$A$2:$ZZ$1440, 1031, MATCH($B$3, resultados!$A$1:$ZZ$1, 0))</f>
        <v/>
      </c>
    </row>
    <row r="1038">
      <c r="A1038">
        <f>INDEX(resultados!$A$2:$ZZ$1440, 1032, MATCH($B$1, resultados!$A$1:$ZZ$1, 0))</f>
        <v/>
      </c>
      <c r="B1038">
        <f>INDEX(resultados!$A$2:$ZZ$1440, 1032, MATCH($B$2, resultados!$A$1:$ZZ$1, 0))</f>
        <v/>
      </c>
      <c r="C1038">
        <f>INDEX(resultados!$A$2:$ZZ$1440, 1032, MATCH($B$3, resultados!$A$1:$ZZ$1, 0))</f>
        <v/>
      </c>
    </row>
    <row r="1039">
      <c r="A1039">
        <f>INDEX(resultados!$A$2:$ZZ$1440, 1033, MATCH($B$1, resultados!$A$1:$ZZ$1, 0))</f>
        <v/>
      </c>
      <c r="B1039">
        <f>INDEX(resultados!$A$2:$ZZ$1440, 1033, MATCH($B$2, resultados!$A$1:$ZZ$1, 0))</f>
        <v/>
      </c>
      <c r="C1039">
        <f>INDEX(resultados!$A$2:$ZZ$1440, 1033, MATCH($B$3, resultados!$A$1:$ZZ$1, 0))</f>
        <v/>
      </c>
    </row>
    <row r="1040">
      <c r="A1040">
        <f>INDEX(resultados!$A$2:$ZZ$1440, 1034, MATCH($B$1, resultados!$A$1:$ZZ$1, 0))</f>
        <v/>
      </c>
      <c r="B1040">
        <f>INDEX(resultados!$A$2:$ZZ$1440, 1034, MATCH($B$2, resultados!$A$1:$ZZ$1, 0))</f>
        <v/>
      </c>
      <c r="C1040">
        <f>INDEX(resultados!$A$2:$ZZ$1440, 1034, MATCH($B$3, resultados!$A$1:$ZZ$1, 0))</f>
        <v/>
      </c>
    </row>
    <row r="1041">
      <c r="A1041">
        <f>INDEX(resultados!$A$2:$ZZ$1440, 1035, MATCH($B$1, resultados!$A$1:$ZZ$1, 0))</f>
        <v/>
      </c>
      <c r="B1041">
        <f>INDEX(resultados!$A$2:$ZZ$1440, 1035, MATCH($B$2, resultados!$A$1:$ZZ$1, 0))</f>
        <v/>
      </c>
      <c r="C1041">
        <f>INDEX(resultados!$A$2:$ZZ$1440, 1035, MATCH($B$3, resultados!$A$1:$ZZ$1, 0))</f>
        <v/>
      </c>
    </row>
    <row r="1042">
      <c r="A1042">
        <f>INDEX(resultados!$A$2:$ZZ$1440, 1036, MATCH($B$1, resultados!$A$1:$ZZ$1, 0))</f>
        <v/>
      </c>
      <c r="B1042">
        <f>INDEX(resultados!$A$2:$ZZ$1440, 1036, MATCH($B$2, resultados!$A$1:$ZZ$1, 0))</f>
        <v/>
      </c>
      <c r="C1042">
        <f>INDEX(resultados!$A$2:$ZZ$1440, 1036, MATCH($B$3, resultados!$A$1:$ZZ$1, 0))</f>
        <v/>
      </c>
    </row>
    <row r="1043">
      <c r="A1043">
        <f>INDEX(resultados!$A$2:$ZZ$1440, 1037, MATCH($B$1, resultados!$A$1:$ZZ$1, 0))</f>
        <v/>
      </c>
      <c r="B1043">
        <f>INDEX(resultados!$A$2:$ZZ$1440, 1037, MATCH($B$2, resultados!$A$1:$ZZ$1, 0))</f>
        <v/>
      </c>
      <c r="C1043">
        <f>INDEX(resultados!$A$2:$ZZ$1440, 1037, MATCH($B$3, resultados!$A$1:$ZZ$1, 0))</f>
        <v/>
      </c>
    </row>
    <row r="1044">
      <c r="A1044">
        <f>INDEX(resultados!$A$2:$ZZ$1440, 1038, MATCH($B$1, resultados!$A$1:$ZZ$1, 0))</f>
        <v/>
      </c>
      <c r="B1044">
        <f>INDEX(resultados!$A$2:$ZZ$1440, 1038, MATCH($B$2, resultados!$A$1:$ZZ$1, 0))</f>
        <v/>
      </c>
      <c r="C1044">
        <f>INDEX(resultados!$A$2:$ZZ$1440, 1038, MATCH($B$3, resultados!$A$1:$ZZ$1, 0))</f>
        <v/>
      </c>
    </row>
    <row r="1045">
      <c r="A1045">
        <f>INDEX(resultados!$A$2:$ZZ$1440, 1039, MATCH($B$1, resultados!$A$1:$ZZ$1, 0))</f>
        <v/>
      </c>
      <c r="B1045">
        <f>INDEX(resultados!$A$2:$ZZ$1440, 1039, MATCH($B$2, resultados!$A$1:$ZZ$1, 0))</f>
        <v/>
      </c>
      <c r="C1045">
        <f>INDEX(resultados!$A$2:$ZZ$1440, 1039, MATCH($B$3, resultados!$A$1:$ZZ$1, 0))</f>
        <v/>
      </c>
    </row>
    <row r="1046">
      <c r="A1046">
        <f>INDEX(resultados!$A$2:$ZZ$1440, 1040, MATCH($B$1, resultados!$A$1:$ZZ$1, 0))</f>
        <v/>
      </c>
      <c r="B1046">
        <f>INDEX(resultados!$A$2:$ZZ$1440, 1040, MATCH($B$2, resultados!$A$1:$ZZ$1, 0))</f>
        <v/>
      </c>
      <c r="C1046">
        <f>INDEX(resultados!$A$2:$ZZ$1440, 1040, MATCH($B$3, resultados!$A$1:$ZZ$1, 0))</f>
        <v/>
      </c>
    </row>
    <row r="1047">
      <c r="A1047">
        <f>INDEX(resultados!$A$2:$ZZ$1440, 1041, MATCH($B$1, resultados!$A$1:$ZZ$1, 0))</f>
        <v/>
      </c>
      <c r="B1047">
        <f>INDEX(resultados!$A$2:$ZZ$1440, 1041, MATCH($B$2, resultados!$A$1:$ZZ$1, 0))</f>
        <v/>
      </c>
      <c r="C1047">
        <f>INDEX(resultados!$A$2:$ZZ$1440, 1041, MATCH($B$3, resultados!$A$1:$ZZ$1, 0))</f>
        <v/>
      </c>
    </row>
    <row r="1048">
      <c r="A1048">
        <f>INDEX(resultados!$A$2:$ZZ$1440, 1042, MATCH($B$1, resultados!$A$1:$ZZ$1, 0))</f>
        <v/>
      </c>
      <c r="B1048">
        <f>INDEX(resultados!$A$2:$ZZ$1440, 1042, MATCH($B$2, resultados!$A$1:$ZZ$1, 0))</f>
        <v/>
      </c>
      <c r="C1048">
        <f>INDEX(resultados!$A$2:$ZZ$1440, 1042, MATCH($B$3, resultados!$A$1:$ZZ$1, 0))</f>
        <v/>
      </c>
    </row>
    <row r="1049">
      <c r="A1049">
        <f>INDEX(resultados!$A$2:$ZZ$1440, 1043, MATCH($B$1, resultados!$A$1:$ZZ$1, 0))</f>
        <v/>
      </c>
      <c r="B1049">
        <f>INDEX(resultados!$A$2:$ZZ$1440, 1043, MATCH($B$2, resultados!$A$1:$ZZ$1, 0))</f>
        <v/>
      </c>
      <c r="C1049">
        <f>INDEX(resultados!$A$2:$ZZ$1440, 1043, MATCH($B$3, resultados!$A$1:$ZZ$1, 0))</f>
        <v/>
      </c>
    </row>
    <row r="1050">
      <c r="A1050">
        <f>INDEX(resultados!$A$2:$ZZ$1440, 1044, MATCH($B$1, resultados!$A$1:$ZZ$1, 0))</f>
        <v/>
      </c>
      <c r="B1050">
        <f>INDEX(resultados!$A$2:$ZZ$1440, 1044, MATCH($B$2, resultados!$A$1:$ZZ$1, 0))</f>
        <v/>
      </c>
      <c r="C1050">
        <f>INDEX(resultados!$A$2:$ZZ$1440, 1044, MATCH($B$3, resultados!$A$1:$ZZ$1, 0))</f>
        <v/>
      </c>
    </row>
    <row r="1051">
      <c r="A1051">
        <f>INDEX(resultados!$A$2:$ZZ$1440, 1045, MATCH($B$1, resultados!$A$1:$ZZ$1, 0))</f>
        <v/>
      </c>
      <c r="B1051">
        <f>INDEX(resultados!$A$2:$ZZ$1440, 1045, MATCH($B$2, resultados!$A$1:$ZZ$1, 0))</f>
        <v/>
      </c>
      <c r="C1051">
        <f>INDEX(resultados!$A$2:$ZZ$1440, 1045, MATCH($B$3, resultados!$A$1:$ZZ$1, 0))</f>
        <v/>
      </c>
    </row>
    <row r="1052">
      <c r="A1052">
        <f>INDEX(resultados!$A$2:$ZZ$1440, 1046, MATCH($B$1, resultados!$A$1:$ZZ$1, 0))</f>
        <v/>
      </c>
      <c r="B1052">
        <f>INDEX(resultados!$A$2:$ZZ$1440, 1046, MATCH($B$2, resultados!$A$1:$ZZ$1, 0))</f>
        <v/>
      </c>
      <c r="C1052">
        <f>INDEX(resultados!$A$2:$ZZ$1440, 1046, MATCH($B$3, resultados!$A$1:$ZZ$1, 0))</f>
        <v/>
      </c>
    </row>
    <row r="1053">
      <c r="A1053">
        <f>INDEX(resultados!$A$2:$ZZ$1440, 1047, MATCH($B$1, resultados!$A$1:$ZZ$1, 0))</f>
        <v/>
      </c>
      <c r="B1053">
        <f>INDEX(resultados!$A$2:$ZZ$1440, 1047, MATCH($B$2, resultados!$A$1:$ZZ$1, 0))</f>
        <v/>
      </c>
      <c r="C1053">
        <f>INDEX(resultados!$A$2:$ZZ$1440, 1047, MATCH($B$3, resultados!$A$1:$ZZ$1, 0))</f>
        <v/>
      </c>
    </row>
    <row r="1054">
      <c r="A1054">
        <f>INDEX(resultados!$A$2:$ZZ$1440, 1048, MATCH($B$1, resultados!$A$1:$ZZ$1, 0))</f>
        <v/>
      </c>
      <c r="B1054">
        <f>INDEX(resultados!$A$2:$ZZ$1440, 1048, MATCH($B$2, resultados!$A$1:$ZZ$1, 0))</f>
        <v/>
      </c>
      <c r="C1054">
        <f>INDEX(resultados!$A$2:$ZZ$1440, 1048, MATCH($B$3, resultados!$A$1:$ZZ$1, 0))</f>
        <v/>
      </c>
    </row>
    <row r="1055">
      <c r="A1055">
        <f>INDEX(resultados!$A$2:$ZZ$1440, 1049, MATCH($B$1, resultados!$A$1:$ZZ$1, 0))</f>
        <v/>
      </c>
      <c r="B1055">
        <f>INDEX(resultados!$A$2:$ZZ$1440, 1049, MATCH($B$2, resultados!$A$1:$ZZ$1, 0))</f>
        <v/>
      </c>
      <c r="C1055">
        <f>INDEX(resultados!$A$2:$ZZ$1440, 1049, MATCH($B$3, resultados!$A$1:$ZZ$1, 0))</f>
        <v/>
      </c>
    </row>
    <row r="1056">
      <c r="A1056">
        <f>INDEX(resultados!$A$2:$ZZ$1440, 1050, MATCH($B$1, resultados!$A$1:$ZZ$1, 0))</f>
        <v/>
      </c>
      <c r="B1056">
        <f>INDEX(resultados!$A$2:$ZZ$1440, 1050, MATCH($B$2, resultados!$A$1:$ZZ$1, 0))</f>
        <v/>
      </c>
      <c r="C1056">
        <f>INDEX(resultados!$A$2:$ZZ$1440, 1050, MATCH($B$3, resultados!$A$1:$ZZ$1, 0))</f>
        <v/>
      </c>
    </row>
    <row r="1057">
      <c r="A1057">
        <f>INDEX(resultados!$A$2:$ZZ$1440, 1051, MATCH($B$1, resultados!$A$1:$ZZ$1, 0))</f>
        <v/>
      </c>
      <c r="B1057">
        <f>INDEX(resultados!$A$2:$ZZ$1440, 1051, MATCH($B$2, resultados!$A$1:$ZZ$1, 0))</f>
        <v/>
      </c>
      <c r="C1057">
        <f>INDEX(resultados!$A$2:$ZZ$1440, 1051, MATCH($B$3, resultados!$A$1:$ZZ$1, 0))</f>
        <v/>
      </c>
    </row>
    <row r="1058">
      <c r="A1058">
        <f>INDEX(resultados!$A$2:$ZZ$1440, 1052, MATCH($B$1, resultados!$A$1:$ZZ$1, 0))</f>
        <v/>
      </c>
      <c r="B1058">
        <f>INDEX(resultados!$A$2:$ZZ$1440, 1052, MATCH($B$2, resultados!$A$1:$ZZ$1, 0))</f>
        <v/>
      </c>
      <c r="C1058">
        <f>INDEX(resultados!$A$2:$ZZ$1440, 1052, MATCH($B$3, resultados!$A$1:$ZZ$1, 0))</f>
        <v/>
      </c>
    </row>
    <row r="1059">
      <c r="A1059">
        <f>INDEX(resultados!$A$2:$ZZ$1440, 1053, MATCH($B$1, resultados!$A$1:$ZZ$1, 0))</f>
        <v/>
      </c>
      <c r="B1059">
        <f>INDEX(resultados!$A$2:$ZZ$1440, 1053, MATCH($B$2, resultados!$A$1:$ZZ$1, 0))</f>
        <v/>
      </c>
      <c r="C1059">
        <f>INDEX(resultados!$A$2:$ZZ$1440, 1053, MATCH($B$3, resultados!$A$1:$ZZ$1, 0))</f>
        <v/>
      </c>
    </row>
    <row r="1060">
      <c r="A1060">
        <f>INDEX(resultados!$A$2:$ZZ$1440, 1054, MATCH($B$1, resultados!$A$1:$ZZ$1, 0))</f>
        <v/>
      </c>
      <c r="B1060">
        <f>INDEX(resultados!$A$2:$ZZ$1440, 1054, MATCH($B$2, resultados!$A$1:$ZZ$1, 0))</f>
        <v/>
      </c>
      <c r="C1060">
        <f>INDEX(resultados!$A$2:$ZZ$1440, 1054, MATCH($B$3, resultados!$A$1:$ZZ$1, 0))</f>
        <v/>
      </c>
    </row>
    <row r="1061">
      <c r="A1061">
        <f>INDEX(resultados!$A$2:$ZZ$1440, 1055, MATCH($B$1, resultados!$A$1:$ZZ$1, 0))</f>
        <v/>
      </c>
      <c r="B1061">
        <f>INDEX(resultados!$A$2:$ZZ$1440, 1055, MATCH($B$2, resultados!$A$1:$ZZ$1, 0))</f>
        <v/>
      </c>
      <c r="C1061">
        <f>INDEX(resultados!$A$2:$ZZ$1440, 1055, MATCH($B$3, resultados!$A$1:$ZZ$1, 0))</f>
        <v/>
      </c>
    </row>
    <row r="1062">
      <c r="A1062">
        <f>INDEX(resultados!$A$2:$ZZ$1440, 1056, MATCH($B$1, resultados!$A$1:$ZZ$1, 0))</f>
        <v/>
      </c>
      <c r="B1062">
        <f>INDEX(resultados!$A$2:$ZZ$1440, 1056, MATCH($B$2, resultados!$A$1:$ZZ$1, 0))</f>
        <v/>
      </c>
      <c r="C1062">
        <f>INDEX(resultados!$A$2:$ZZ$1440, 1056, MATCH($B$3, resultados!$A$1:$ZZ$1, 0))</f>
        <v/>
      </c>
    </row>
    <row r="1063">
      <c r="A1063">
        <f>INDEX(resultados!$A$2:$ZZ$1440, 1057, MATCH($B$1, resultados!$A$1:$ZZ$1, 0))</f>
        <v/>
      </c>
      <c r="B1063">
        <f>INDEX(resultados!$A$2:$ZZ$1440, 1057, MATCH($B$2, resultados!$A$1:$ZZ$1, 0))</f>
        <v/>
      </c>
      <c r="C1063">
        <f>INDEX(resultados!$A$2:$ZZ$1440, 1057, MATCH($B$3, resultados!$A$1:$ZZ$1, 0))</f>
        <v/>
      </c>
    </row>
    <row r="1064">
      <c r="A1064">
        <f>INDEX(resultados!$A$2:$ZZ$1440, 1058, MATCH($B$1, resultados!$A$1:$ZZ$1, 0))</f>
        <v/>
      </c>
      <c r="B1064">
        <f>INDEX(resultados!$A$2:$ZZ$1440, 1058, MATCH($B$2, resultados!$A$1:$ZZ$1, 0))</f>
        <v/>
      </c>
      <c r="C1064">
        <f>INDEX(resultados!$A$2:$ZZ$1440, 1058, MATCH($B$3, resultados!$A$1:$ZZ$1, 0))</f>
        <v/>
      </c>
    </row>
    <row r="1065">
      <c r="A1065">
        <f>INDEX(resultados!$A$2:$ZZ$1440, 1059, MATCH($B$1, resultados!$A$1:$ZZ$1, 0))</f>
        <v/>
      </c>
      <c r="B1065">
        <f>INDEX(resultados!$A$2:$ZZ$1440, 1059, MATCH($B$2, resultados!$A$1:$ZZ$1, 0))</f>
        <v/>
      </c>
      <c r="C1065">
        <f>INDEX(resultados!$A$2:$ZZ$1440, 1059, MATCH($B$3, resultados!$A$1:$ZZ$1, 0))</f>
        <v/>
      </c>
    </row>
    <row r="1066">
      <c r="A1066">
        <f>INDEX(resultados!$A$2:$ZZ$1440, 1060, MATCH($B$1, resultados!$A$1:$ZZ$1, 0))</f>
        <v/>
      </c>
      <c r="B1066">
        <f>INDEX(resultados!$A$2:$ZZ$1440, 1060, MATCH($B$2, resultados!$A$1:$ZZ$1, 0))</f>
        <v/>
      </c>
      <c r="C1066">
        <f>INDEX(resultados!$A$2:$ZZ$1440, 1060, MATCH($B$3, resultados!$A$1:$ZZ$1, 0))</f>
        <v/>
      </c>
    </row>
    <row r="1067">
      <c r="A1067">
        <f>INDEX(resultados!$A$2:$ZZ$1440, 1061, MATCH($B$1, resultados!$A$1:$ZZ$1, 0))</f>
        <v/>
      </c>
      <c r="B1067">
        <f>INDEX(resultados!$A$2:$ZZ$1440, 1061, MATCH($B$2, resultados!$A$1:$ZZ$1, 0))</f>
        <v/>
      </c>
      <c r="C1067">
        <f>INDEX(resultados!$A$2:$ZZ$1440, 1061, MATCH($B$3, resultados!$A$1:$ZZ$1, 0))</f>
        <v/>
      </c>
    </row>
    <row r="1068">
      <c r="A1068">
        <f>INDEX(resultados!$A$2:$ZZ$1440, 1062, MATCH($B$1, resultados!$A$1:$ZZ$1, 0))</f>
        <v/>
      </c>
      <c r="B1068">
        <f>INDEX(resultados!$A$2:$ZZ$1440, 1062, MATCH($B$2, resultados!$A$1:$ZZ$1, 0))</f>
        <v/>
      </c>
      <c r="C1068">
        <f>INDEX(resultados!$A$2:$ZZ$1440, 1062, MATCH($B$3, resultados!$A$1:$ZZ$1, 0))</f>
        <v/>
      </c>
    </row>
    <row r="1069">
      <c r="A1069">
        <f>INDEX(resultados!$A$2:$ZZ$1440, 1063, MATCH($B$1, resultados!$A$1:$ZZ$1, 0))</f>
        <v/>
      </c>
      <c r="B1069">
        <f>INDEX(resultados!$A$2:$ZZ$1440, 1063, MATCH($B$2, resultados!$A$1:$ZZ$1, 0))</f>
        <v/>
      </c>
      <c r="C1069">
        <f>INDEX(resultados!$A$2:$ZZ$1440, 1063, MATCH($B$3, resultados!$A$1:$ZZ$1, 0))</f>
        <v/>
      </c>
    </row>
    <row r="1070">
      <c r="A1070">
        <f>INDEX(resultados!$A$2:$ZZ$1440, 1064, MATCH($B$1, resultados!$A$1:$ZZ$1, 0))</f>
        <v/>
      </c>
      <c r="B1070">
        <f>INDEX(resultados!$A$2:$ZZ$1440, 1064, MATCH($B$2, resultados!$A$1:$ZZ$1, 0))</f>
        <v/>
      </c>
      <c r="C1070">
        <f>INDEX(resultados!$A$2:$ZZ$1440, 1064, MATCH($B$3, resultados!$A$1:$ZZ$1, 0))</f>
        <v/>
      </c>
    </row>
    <row r="1071">
      <c r="A1071">
        <f>INDEX(resultados!$A$2:$ZZ$1440, 1065, MATCH($B$1, resultados!$A$1:$ZZ$1, 0))</f>
        <v/>
      </c>
      <c r="B1071">
        <f>INDEX(resultados!$A$2:$ZZ$1440, 1065, MATCH($B$2, resultados!$A$1:$ZZ$1, 0))</f>
        <v/>
      </c>
      <c r="C1071">
        <f>INDEX(resultados!$A$2:$ZZ$1440, 1065, MATCH($B$3, resultados!$A$1:$ZZ$1, 0))</f>
        <v/>
      </c>
    </row>
    <row r="1072">
      <c r="A1072">
        <f>INDEX(resultados!$A$2:$ZZ$1440, 1066, MATCH($B$1, resultados!$A$1:$ZZ$1, 0))</f>
        <v/>
      </c>
      <c r="B1072">
        <f>INDEX(resultados!$A$2:$ZZ$1440, 1066, MATCH($B$2, resultados!$A$1:$ZZ$1, 0))</f>
        <v/>
      </c>
      <c r="C1072">
        <f>INDEX(resultados!$A$2:$ZZ$1440, 1066, MATCH($B$3, resultados!$A$1:$ZZ$1, 0))</f>
        <v/>
      </c>
    </row>
    <row r="1073">
      <c r="A1073">
        <f>INDEX(resultados!$A$2:$ZZ$1440, 1067, MATCH($B$1, resultados!$A$1:$ZZ$1, 0))</f>
        <v/>
      </c>
      <c r="B1073">
        <f>INDEX(resultados!$A$2:$ZZ$1440, 1067, MATCH($B$2, resultados!$A$1:$ZZ$1, 0))</f>
        <v/>
      </c>
      <c r="C1073">
        <f>INDEX(resultados!$A$2:$ZZ$1440, 1067, MATCH($B$3, resultados!$A$1:$ZZ$1, 0))</f>
        <v/>
      </c>
    </row>
    <row r="1074">
      <c r="A1074">
        <f>INDEX(resultados!$A$2:$ZZ$1440, 1068, MATCH($B$1, resultados!$A$1:$ZZ$1, 0))</f>
        <v/>
      </c>
      <c r="B1074">
        <f>INDEX(resultados!$A$2:$ZZ$1440, 1068, MATCH($B$2, resultados!$A$1:$ZZ$1, 0))</f>
        <v/>
      </c>
      <c r="C1074">
        <f>INDEX(resultados!$A$2:$ZZ$1440, 1068, MATCH($B$3, resultados!$A$1:$ZZ$1, 0))</f>
        <v/>
      </c>
    </row>
    <row r="1075">
      <c r="A1075">
        <f>INDEX(resultados!$A$2:$ZZ$1440, 1069, MATCH($B$1, resultados!$A$1:$ZZ$1, 0))</f>
        <v/>
      </c>
      <c r="B1075">
        <f>INDEX(resultados!$A$2:$ZZ$1440, 1069, MATCH($B$2, resultados!$A$1:$ZZ$1, 0))</f>
        <v/>
      </c>
      <c r="C1075">
        <f>INDEX(resultados!$A$2:$ZZ$1440, 1069, MATCH($B$3, resultados!$A$1:$ZZ$1, 0))</f>
        <v/>
      </c>
    </row>
    <row r="1076">
      <c r="A1076">
        <f>INDEX(resultados!$A$2:$ZZ$1440, 1070, MATCH($B$1, resultados!$A$1:$ZZ$1, 0))</f>
        <v/>
      </c>
      <c r="B1076">
        <f>INDEX(resultados!$A$2:$ZZ$1440, 1070, MATCH($B$2, resultados!$A$1:$ZZ$1, 0))</f>
        <v/>
      </c>
      <c r="C1076">
        <f>INDEX(resultados!$A$2:$ZZ$1440, 1070, MATCH($B$3, resultados!$A$1:$ZZ$1, 0))</f>
        <v/>
      </c>
    </row>
    <row r="1077">
      <c r="A1077">
        <f>INDEX(resultados!$A$2:$ZZ$1440, 1071, MATCH($B$1, resultados!$A$1:$ZZ$1, 0))</f>
        <v/>
      </c>
      <c r="B1077">
        <f>INDEX(resultados!$A$2:$ZZ$1440, 1071, MATCH($B$2, resultados!$A$1:$ZZ$1, 0))</f>
        <v/>
      </c>
      <c r="C1077">
        <f>INDEX(resultados!$A$2:$ZZ$1440, 1071, MATCH($B$3, resultados!$A$1:$ZZ$1, 0))</f>
        <v/>
      </c>
    </row>
    <row r="1078">
      <c r="A1078">
        <f>INDEX(resultados!$A$2:$ZZ$1440, 1072, MATCH($B$1, resultados!$A$1:$ZZ$1, 0))</f>
        <v/>
      </c>
      <c r="B1078">
        <f>INDEX(resultados!$A$2:$ZZ$1440, 1072, MATCH($B$2, resultados!$A$1:$ZZ$1, 0))</f>
        <v/>
      </c>
      <c r="C1078">
        <f>INDEX(resultados!$A$2:$ZZ$1440, 1072, MATCH($B$3, resultados!$A$1:$ZZ$1, 0))</f>
        <v/>
      </c>
    </row>
    <row r="1079">
      <c r="A1079">
        <f>INDEX(resultados!$A$2:$ZZ$1440, 1073, MATCH($B$1, resultados!$A$1:$ZZ$1, 0))</f>
        <v/>
      </c>
      <c r="B1079">
        <f>INDEX(resultados!$A$2:$ZZ$1440, 1073, MATCH($B$2, resultados!$A$1:$ZZ$1, 0))</f>
        <v/>
      </c>
      <c r="C1079">
        <f>INDEX(resultados!$A$2:$ZZ$1440, 1073, MATCH($B$3, resultados!$A$1:$ZZ$1, 0))</f>
        <v/>
      </c>
    </row>
    <row r="1080">
      <c r="A1080">
        <f>INDEX(resultados!$A$2:$ZZ$1440, 1074, MATCH($B$1, resultados!$A$1:$ZZ$1, 0))</f>
        <v/>
      </c>
      <c r="B1080">
        <f>INDEX(resultados!$A$2:$ZZ$1440, 1074, MATCH($B$2, resultados!$A$1:$ZZ$1, 0))</f>
        <v/>
      </c>
      <c r="C1080">
        <f>INDEX(resultados!$A$2:$ZZ$1440, 1074, MATCH($B$3, resultados!$A$1:$ZZ$1, 0))</f>
        <v/>
      </c>
    </row>
    <row r="1081">
      <c r="A1081">
        <f>INDEX(resultados!$A$2:$ZZ$1440, 1075, MATCH($B$1, resultados!$A$1:$ZZ$1, 0))</f>
        <v/>
      </c>
      <c r="B1081">
        <f>INDEX(resultados!$A$2:$ZZ$1440, 1075, MATCH($B$2, resultados!$A$1:$ZZ$1, 0))</f>
        <v/>
      </c>
      <c r="C1081">
        <f>INDEX(resultados!$A$2:$ZZ$1440, 1075, MATCH($B$3, resultados!$A$1:$ZZ$1, 0))</f>
        <v/>
      </c>
    </row>
    <row r="1082">
      <c r="A1082">
        <f>INDEX(resultados!$A$2:$ZZ$1440, 1076, MATCH($B$1, resultados!$A$1:$ZZ$1, 0))</f>
        <v/>
      </c>
      <c r="B1082">
        <f>INDEX(resultados!$A$2:$ZZ$1440, 1076, MATCH($B$2, resultados!$A$1:$ZZ$1, 0))</f>
        <v/>
      </c>
      <c r="C1082">
        <f>INDEX(resultados!$A$2:$ZZ$1440, 1076, MATCH($B$3, resultados!$A$1:$ZZ$1, 0))</f>
        <v/>
      </c>
    </row>
    <row r="1083">
      <c r="A1083">
        <f>INDEX(resultados!$A$2:$ZZ$1440, 1077, MATCH($B$1, resultados!$A$1:$ZZ$1, 0))</f>
        <v/>
      </c>
      <c r="B1083">
        <f>INDEX(resultados!$A$2:$ZZ$1440, 1077, MATCH($B$2, resultados!$A$1:$ZZ$1, 0))</f>
        <v/>
      </c>
      <c r="C1083">
        <f>INDEX(resultados!$A$2:$ZZ$1440, 1077, MATCH($B$3, resultados!$A$1:$ZZ$1, 0))</f>
        <v/>
      </c>
    </row>
    <row r="1084">
      <c r="A1084">
        <f>INDEX(resultados!$A$2:$ZZ$1440, 1078, MATCH($B$1, resultados!$A$1:$ZZ$1, 0))</f>
        <v/>
      </c>
      <c r="B1084">
        <f>INDEX(resultados!$A$2:$ZZ$1440, 1078, MATCH($B$2, resultados!$A$1:$ZZ$1, 0))</f>
        <v/>
      </c>
      <c r="C1084">
        <f>INDEX(resultados!$A$2:$ZZ$1440, 1078, MATCH($B$3, resultados!$A$1:$ZZ$1, 0))</f>
        <v/>
      </c>
    </row>
    <row r="1085">
      <c r="A1085">
        <f>INDEX(resultados!$A$2:$ZZ$1440, 1079, MATCH($B$1, resultados!$A$1:$ZZ$1, 0))</f>
        <v/>
      </c>
      <c r="B1085">
        <f>INDEX(resultados!$A$2:$ZZ$1440, 1079, MATCH($B$2, resultados!$A$1:$ZZ$1, 0))</f>
        <v/>
      </c>
      <c r="C1085">
        <f>INDEX(resultados!$A$2:$ZZ$1440, 1079, MATCH($B$3, resultados!$A$1:$ZZ$1, 0))</f>
        <v/>
      </c>
    </row>
    <row r="1086">
      <c r="A1086">
        <f>INDEX(resultados!$A$2:$ZZ$1440, 1080, MATCH($B$1, resultados!$A$1:$ZZ$1, 0))</f>
        <v/>
      </c>
      <c r="B1086">
        <f>INDEX(resultados!$A$2:$ZZ$1440, 1080, MATCH($B$2, resultados!$A$1:$ZZ$1, 0))</f>
        <v/>
      </c>
      <c r="C1086">
        <f>INDEX(resultados!$A$2:$ZZ$1440, 1080, MATCH($B$3, resultados!$A$1:$ZZ$1, 0))</f>
        <v/>
      </c>
    </row>
    <row r="1087">
      <c r="A1087">
        <f>INDEX(resultados!$A$2:$ZZ$1440, 1081, MATCH($B$1, resultados!$A$1:$ZZ$1, 0))</f>
        <v/>
      </c>
      <c r="B1087">
        <f>INDEX(resultados!$A$2:$ZZ$1440, 1081, MATCH($B$2, resultados!$A$1:$ZZ$1, 0))</f>
        <v/>
      </c>
      <c r="C1087">
        <f>INDEX(resultados!$A$2:$ZZ$1440, 1081, MATCH($B$3, resultados!$A$1:$ZZ$1, 0))</f>
        <v/>
      </c>
    </row>
    <row r="1088">
      <c r="A1088">
        <f>INDEX(resultados!$A$2:$ZZ$1440, 1082, MATCH($B$1, resultados!$A$1:$ZZ$1, 0))</f>
        <v/>
      </c>
      <c r="B1088">
        <f>INDEX(resultados!$A$2:$ZZ$1440, 1082, MATCH($B$2, resultados!$A$1:$ZZ$1, 0))</f>
        <v/>
      </c>
      <c r="C1088">
        <f>INDEX(resultados!$A$2:$ZZ$1440, 1082, MATCH($B$3, resultados!$A$1:$ZZ$1, 0))</f>
        <v/>
      </c>
    </row>
    <row r="1089">
      <c r="A1089">
        <f>INDEX(resultados!$A$2:$ZZ$1440, 1083, MATCH($B$1, resultados!$A$1:$ZZ$1, 0))</f>
        <v/>
      </c>
      <c r="B1089">
        <f>INDEX(resultados!$A$2:$ZZ$1440, 1083, MATCH($B$2, resultados!$A$1:$ZZ$1, 0))</f>
        <v/>
      </c>
      <c r="C1089">
        <f>INDEX(resultados!$A$2:$ZZ$1440, 1083, MATCH($B$3, resultados!$A$1:$ZZ$1, 0))</f>
        <v/>
      </c>
    </row>
    <row r="1090">
      <c r="A1090">
        <f>INDEX(resultados!$A$2:$ZZ$1440, 1084, MATCH($B$1, resultados!$A$1:$ZZ$1, 0))</f>
        <v/>
      </c>
      <c r="B1090">
        <f>INDEX(resultados!$A$2:$ZZ$1440, 1084, MATCH($B$2, resultados!$A$1:$ZZ$1, 0))</f>
        <v/>
      </c>
      <c r="C1090">
        <f>INDEX(resultados!$A$2:$ZZ$1440, 1084, MATCH($B$3, resultados!$A$1:$ZZ$1, 0))</f>
        <v/>
      </c>
    </row>
    <row r="1091">
      <c r="A1091">
        <f>INDEX(resultados!$A$2:$ZZ$1440, 1085, MATCH($B$1, resultados!$A$1:$ZZ$1, 0))</f>
        <v/>
      </c>
      <c r="B1091">
        <f>INDEX(resultados!$A$2:$ZZ$1440, 1085, MATCH($B$2, resultados!$A$1:$ZZ$1, 0))</f>
        <v/>
      </c>
      <c r="C1091">
        <f>INDEX(resultados!$A$2:$ZZ$1440, 1085, MATCH($B$3, resultados!$A$1:$ZZ$1, 0))</f>
        <v/>
      </c>
    </row>
    <row r="1092">
      <c r="A1092">
        <f>INDEX(resultados!$A$2:$ZZ$1440, 1086, MATCH($B$1, resultados!$A$1:$ZZ$1, 0))</f>
        <v/>
      </c>
      <c r="B1092">
        <f>INDEX(resultados!$A$2:$ZZ$1440, 1086, MATCH($B$2, resultados!$A$1:$ZZ$1, 0))</f>
        <v/>
      </c>
      <c r="C1092">
        <f>INDEX(resultados!$A$2:$ZZ$1440, 1086, MATCH($B$3, resultados!$A$1:$ZZ$1, 0))</f>
        <v/>
      </c>
    </row>
    <row r="1093">
      <c r="A1093">
        <f>INDEX(resultados!$A$2:$ZZ$1440, 1087, MATCH($B$1, resultados!$A$1:$ZZ$1, 0))</f>
        <v/>
      </c>
      <c r="B1093">
        <f>INDEX(resultados!$A$2:$ZZ$1440, 1087, MATCH($B$2, resultados!$A$1:$ZZ$1, 0))</f>
        <v/>
      </c>
      <c r="C1093">
        <f>INDEX(resultados!$A$2:$ZZ$1440, 1087, MATCH($B$3, resultados!$A$1:$ZZ$1, 0))</f>
        <v/>
      </c>
    </row>
    <row r="1094">
      <c r="A1094">
        <f>INDEX(resultados!$A$2:$ZZ$1440, 1088, MATCH($B$1, resultados!$A$1:$ZZ$1, 0))</f>
        <v/>
      </c>
      <c r="B1094">
        <f>INDEX(resultados!$A$2:$ZZ$1440, 1088, MATCH($B$2, resultados!$A$1:$ZZ$1, 0))</f>
        <v/>
      </c>
      <c r="C1094">
        <f>INDEX(resultados!$A$2:$ZZ$1440, 1088, MATCH($B$3, resultados!$A$1:$ZZ$1, 0))</f>
        <v/>
      </c>
    </row>
    <row r="1095">
      <c r="A1095">
        <f>INDEX(resultados!$A$2:$ZZ$1440, 1089, MATCH($B$1, resultados!$A$1:$ZZ$1, 0))</f>
        <v/>
      </c>
      <c r="B1095">
        <f>INDEX(resultados!$A$2:$ZZ$1440, 1089, MATCH($B$2, resultados!$A$1:$ZZ$1, 0))</f>
        <v/>
      </c>
      <c r="C1095">
        <f>INDEX(resultados!$A$2:$ZZ$1440, 1089, MATCH($B$3, resultados!$A$1:$ZZ$1, 0))</f>
        <v/>
      </c>
    </row>
    <row r="1096">
      <c r="A1096">
        <f>INDEX(resultados!$A$2:$ZZ$1440, 1090, MATCH($B$1, resultados!$A$1:$ZZ$1, 0))</f>
        <v/>
      </c>
      <c r="B1096">
        <f>INDEX(resultados!$A$2:$ZZ$1440, 1090, MATCH($B$2, resultados!$A$1:$ZZ$1, 0))</f>
        <v/>
      </c>
      <c r="C1096">
        <f>INDEX(resultados!$A$2:$ZZ$1440, 1090, MATCH($B$3, resultados!$A$1:$ZZ$1, 0))</f>
        <v/>
      </c>
    </row>
    <row r="1097">
      <c r="A1097">
        <f>INDEX(resultados!$A$2:$ZZ$1440, 1091, MATCH($B$1, resultados!$A$1:$ZZ$1, 0))</f>
        <v/>
      </c>
      <c r="B1097">
        <f>INDEX(resultados!$A$2:$ZZ$1440, 1091, MATCH($B$2, resultados!$A$1:$ZZ$1, 0))</f>
        <v/>
      </c>
      <c r="C1097">
        <f>INDEX(resultados!$A$2:$ZZ$1440, 1091, MATCH($B$3, resultados!$A$1:$ZZ$1, 0))</f>
        <v/>
      </c>
    </row>
    <row r="1098">
      <c r="A1098">
        <f>INDEX(resultados!$A$2:$ZZ$1440, 1092, MATCH($B$1, resultados!$A$1:$ZZ$1, 0))</f>
        <v/>
      </c>
      <c r="B1098">
        <f>INDEX(resultados!$A$2:$ZZ$1440, 1092, MATCH($B$2, resultados!$A$1:$ZZ$1, 0))</f>
        <v/>
      </c>
      <c r="C1098">
        <f>INDEX(resultados!$A$2:$ZZ$1440, 1092, MATCH($B$3, resultados!$A$1:$ZZ$1, 0))</f>
        <v/>
      </c>
    </row>
    <row r="1099">
      <c r="A1099">
        <f>INDEX(resultados!$A$2:$ZZ$1440, 1093, MATCH($B$1, resultados!$A$1:$ZZ$1, 0))</f>
        <v/>
      </c>
      <c r="B1099">
        <f>INDEX(resultados!$A$2:$ZZ$1440, 1093, MATCH($B$2, resultados!$A$1:$ZZ$1, 0))</f>
        <v/>
      </c>
      <c r="C1099">
        <f>INDEX(resultados!$A$2:$ZZ$1440, 1093, MATCH($B$3, resultados!$A$1:$ZZ$1, 0))</f>
        <v/>
      </c>
    </row>
    <row r="1100">
      <c r="A1100">
        <f>INDEX(resultados!$A$2:$ZZ$1440, 1094, MATCH($B$1, resultados!$A$1:$ZZ$1, 0))</f>
        <v/>
      </c>
      <c r="B1100">
        <f>INDEX(resultados!$A$2:$ZZ$1440, 1094, MATCH($B$2, resultados!$A$1:$ZZ$1, 0))</f>
        <v/>
      </c>
      <c r="C1100">
        <f>INDEX(resultados!$A$2:$ZZ$1440, 1094, MATCH($B$3, resultados!$A$1:$ZZ$1, 0))</f>
        <v/>
      </c>
    </row>
    <row r="1101">
      <c r="A1101">
        <f>INDEX(resultados!$A$2:$ZZ$1440, 1095, MATCH($B$1, resultados!$A$1:$ZZ$1, 0))</f>
        <v/>
      </c>
      <c r="B1101">
        <f>INDEX(resultados!$A$2:$ZZ$1440, 1095, MATCH($B$2, resultados!$A$1:$ZZ$1, 0))</f>
        <v/>
      </c>
      <c r="C1101">
        <f>INDEX(resultados!$A$2:$ZZ$1440, 1095, MATCH($B$3, resultados!$A$1:$ZZ$1, 0))</f>
        <v/>
      </c>
    </row>
    <row r="1102">
      <c r="A1102">
        <f>INDEX(resultados!$A$2:$ZZ$1440, 1096, MATCH($B$1, resultados!$A$1:$ZZ$1, 0))</f>
        <v/>
      </c>
      <c r="B1102">
        <f>INDEX(resultados!$A$2:$ZZ$1440, 1096, MATCH($B$2, resultados!$A$1:$ZZ$1, 0))</f>
        <v/>
      </c>
      <c r="C1102">
        <f>INDEX(resultados!$A$2:$ZZ$1440, 1096, MATCH($B$3, resultados!$A$1:$ZZ$1, 0))</f>
        <v/>
      </c>
    </row>
    <row r="1103">
      <c r="A1103">
        <f>INDEX(resultados!$A$2:$ZZ$1440, 1097, MATCH($B$1, resultados!$A$1:$ZZ$1, 0))</f>
        <v/>
      </c>
      <c r="B1103">
        <f>INDEX(resultados!$A$2:$ZZ$1440, 1097, MATCH($B$2, resultados!$A$1:$ZZ$1, 0))</f>
        <v/>
      </c>
      <c r="C1103">
        <f>INDEX(resultados!$A$2:$ZZ$1440, 1097, MATCH($B$3, resultados!$A$1:$ZZ$1, 0))</f>
        <v/>
      </c>
    </row>
    <row r="1104">
      <c r="A1104">
        <f>INDEX(resultados!$A$2:$ZZ$1440, 1098, MATCH($B$1, resultados!$A$1:$ZZ$1, 0))</f>
        <v/>
      </c>
      <c r="B1104">
        <f>INDEX(resultados!$A$2:$ZZ$1440, 1098, MATCH($B$2, resultados!$A$1:$ZZ$1, 0))</f>
        <v/>
      </c>
      <c r="C1104">
        <f>INDEX(resultados!$A$2:$ZZ$1440, 1098, MATCH($B$3, resultados!$A$1:$ZZ$1, 0))</f>
        <v/>
      </c>
    </row>
    <row r="1105">
      <c r="A1105">
        <f>INDEX(resultados!$A$2:$ZZ$1440, 1099, MATCH($B$1, resultados!$A$1:$ZZ$1, 0))</f>
        <v/>
      </c>
      <c r="B1105">
        <f>INDEX(resultados!$A$2:$ZZ$1440, 1099, MATCH($B$2, resultados!$A$1:$ZZ$1, 0))</f>
        <v/>
      </c>
      <c r="C1105">
        <f>INDEX(resultados!$A$2:$ZZ$1440, 1099, MATCH($B$3, resultados!$A$1:$ZZ$1, 0))</f>
        <v/>
      </c>
    </row>
    <row r="1106">
      <c r="A1106">
        <f>INDEX(resultados!$A$2:$ZZ$1440, 1100, MATCH($B$1, resultados!$A$1:$ZZ$1, 0))</f>
        <v/>
      </c>
      <c r="B1106">
        <f>INDEX(resultados!$A$2:$ZZ$1440, 1100, MATCH($B$2, resultados!$A$1:$ZZ$1, 0))</f>
        <v/>
      </c>
      <c r="C1106">
        <f>INDEX(resultados!$A$2:$ZZ$1440, 1100, MATCH($B$3, resultados!$A$1:$ZZ$1, 0))</f>
        <v/>
      </c>
    </row>
    <row r="1107">
      <c r="A1107">
        <f>INDEX(resultados!$A$2:$ZZ$1440, 1101, MATCH($B$1, resultados!$A$1:$ZZ$1, 0))</f>
        <v/>
      </c>
      <c r="B1107">
        <f>INDEX(resultados!$A$2:$ZZ$1440, 1101, MATCH($B$2, resultados!$A$1:$ZZ$1, 0))</f>
        <v/>
      </c>
      <c r="C1107">
        <f>INDEX(resultados!$A$2:$ZZ$1440, 1101, MATCH($B$3, resultados!$A$1:$ZZ$1, 0))</f>
        <v/>
      </c>
    </row>
    <row r="1108">
      <c r="A1108">
        <f>INDEX(resultados!$A$2:$ZZ$1440, 1102, MATCH($B$1, resultados!$A$1:$ZZ$1, 0))</f>
        <v/>
      </c>
      <c r="B1108">
        <f>INDEX(resultados!$A$2:$ZZ$1440, 1102, MATCH($B$2, resultados!$A$1:$ZZ$1, 0))</f>
        <v/>
      </c>
      <c r="C1108">
        <f>INDEX(resultados!$A$2:$ZZ$1440, 1102, MATCH($B$3, resultados!$A$1:$ZZ$1, 0))</f>
        <v/>
      </c>
    </row>
    <row r="1109">
      <c r="A1109">
        <f>INDEX(resultados!$A$2:$ZZ$1440, 1103, MATCH($B$1, resultados!$A$1:$ZZ$1, 0))</f>
        <v/>
      </c>
      <c r="B1109">
        <f>INDEX(resultados!$A$2:$ZZ$1440, 1103, MATCH($B$2, resultados!$A$1:$ZZ$1, 0))</f>
        <v/>
      </c>
      <c r="C1109">
        <f>INDEX(resultados!$A$2:$ZZ$1440, 1103, MATCH($B$3, resultados!$A$1:$ZZ$1, 0))</f>
        <v/>
      </c>
    </row>
    <row r="1110">
      <c r="A1110">
        <f>INDEX(resultados!$A$2:$ZZ$1440, 1104, MATCH($B$1, resultados!$A$1:$ZZ$1, 0))</f>
        <v/>
      </c>
      <c r="B1110">
        <f>INDEX(resultados!$A$2:$ZZ$1440, 1104, MATCH($B$2, resultados!$A$1:$ZZ$1, 0))</f>
        <v/>
      </c>
      <c r="C1110">
        <f>INDEX(resultados!$A$2:$ZZ$1440, 1104, MATCH($B$3, resultados!$A$1:$ZZ$1, 0))</f>
        <v/>
      </c>
    </row>
    <row r="1111">
      <c r="A1111">
        <f>INDEX(resultados!$A$2:$ZZ$1440, 1105, MATCH($B$1, resultados!$A$1:$ZZ$1, 0))</f>
        <v/>
      </c>
      <c r="B1111">
        <f>INDEX(resultados!$A$2:$ZZ$1440, 1105, MATCH($B$2, resultados!$A$1:$ZZ$1, 0))</f>
        <v/>
      </c>
      <c r="C1111">
        <f>INDEX(resultados!$A$2:$ZZ$1440, 1105, MATCH($B$3, resultados!$A$1:$ZZ$1, 0))</f>
        <v/>
      </c>
    </row>
    <row r="1112">
      <c r="A1112">
        <f>INDEX(resultados!$A$2:$ZZ$1440, 1106, MATCH($B$1, resultados!$A$1:$ZZ$1, 0))</f>
        <v/>
      </c>
      <c r="B1112">
        <f>INDEX(resultados!$A$2:$ZZ$1440, 1106, MATCH($B$2, resultados!$A$1:$ZZ$1, 0))</f>
        <v/>
      </c>
      <c r="C1112">
        <f>INDEX(resultados!$A$2:$ZZ$1440, 1106, MATCH($B$3, resultados!$A$1:$ZZ$1, 0))</f>
        <v/>
      </c>
    </row>
    <row r="1113">
      <c r="A1113">
        <f>INDEX(resultados!$A$2:$ZZ$1440, 1107, MATCH($B$1, resultados!$A$1:$ZZ$1, 0))</f>
        <v/>
      </c>
      <c r="B1113">
        <f>INDEX(resultados!$A$2:$ZZ$1440, 1107, MATCH($B$2, resultados!$A$1:$ZZ$1, 0))</f>
        <v/>
      </c>
      <c r="C1113">
        <f>INDEX(resultados!$A$2:$ZZ$1440, 1107, MATCH($B$3, resultados!$A$1:$ZZ$1, 0))</f>
        <v/>
      </c>
    </row>
    <row r="1114">
      <c r="A1114">
        <f>INDEX(resultados!$A$2:$ZZ$1440, 1108, MATCH($B$1, resultados!$A$1:$ZZ$1, 0))</f>
        <v/>
      </c>
      <c r="B1114">
        <f>INDEX(resultados!$A$2:$ZZ$1440, 1108, MATCH($B$2, resultados!$A$1:$ZZ$1, 0))</f>
        <v/>
      </c>
      <c r="C1114">
        <f>INDEX(resultados!$A$2:$ZZ$1440, 1108, MATCH($B$3, resultados!$A$1:$ZZ$1, 0))</f>
        <v/>
      </c>
    </row>
    <row r="1115">
      <c r="A1115">
        <f>INDEX(resultados!$A$2:$ZZ$1440, 1109, MATCH($B$1, resultados!$A$1:$ZZ$1, 0))</f>
        <v/>
      </c>
      <c r="B1115">
        <f>INDEX(resultados!$A$2:$ZZ$1440, 1109, MATCH($B$2, resultados!$A$1:$ZZ$1, 0))</f>
        <v/>
      </c>
      <c r="C1115">
        <f>INDEX(resultados!$A$2:$ZZ$1440, 1109, MATCH($B$3, resultados!$A$1:$ZZ$1, 0))</f>
        <v/>
      </c>
    </row>
    <row r="1116">
      <c r="A1116">
        <f>INDEX(resultados!$A$2:$ZZ$1440, 1110, MATCH($B$1, resultados!$A$1:$ZZ$1, 0))</f>
        <v/>
      </c>
      <c r="B1116">
        <f>INDEX(resultados!$A$2:$ZZ$1440, 1110, MATCH($B$2, resultados!$A$1:$ZZ$1, 0))</f>
        <v/>
      </c>
      <c r="C1116">
        <f>INDEX(resultados!$A$2:$ZZ$1440, 1110, MATCH($B$3, resultados!$A$1:$ZZ$1, 0))</f>
        <v/>
      </c>
    </row>
    <row r="1117">
      <c r="A1117">
        <f>INDEX(resultados!$A$2:$ZZ$1440, 1111, MATCH($B$1, resultados!$A$1:$ZZ$1, 0))</f>
        <v/>
      </c>
      <c r="B1117">
        <f>INDEX(resultados!$A$2:$ZZ$1440, 1111, MATCH($B$2, resultados!$A$1:$ZZ$1, 0))</f>
        <v/>
      </c>
      <c r="C1117">
        <f>INDEX(resultados!$A$2:$ZZ$1440, 1111, MATCH($B$3, resultados!$A$1:$ZZ$1, 0))</f>
        <v/>
      </c>
    </row>
    <row r="1118">
      <c r="A1118">
        <f>INDEX(resultados!$A$2:$ZZ$1440, 1112, MATCH($B$1, resultados!$A$1:$ZZ$1, 0))</f>
        <v/>
      </c>
      <c r="B1118">
        <f>INDEX(resultados!$A$2:$ZZ$1440, 1112, MATCH($B$2, resultados!$A$1:$ZZ$1, 0))</f>
        <v/>
      </c>
      <c r="C1118">
        <f>INDEX(resultados!$A$2:$ZZ$1440, 1112, MATCH($B$3, resultados!$A$1:$ZZ$1, 0))</f>
        <v/>
      </c>
    </row>
    <row r="1119">
      <c r="A1119">
        <f>INDEX(resultados!$A$2:$ZZ$1440, 1113, MATCH($B$1, resultados!$A$1:$ZZ$1, 0))</f>
        <v/>
      </c>
      <c r="B1119">
        <f>INDEX(resultados!$A$2:$ZZ$1440, 1113, MATCH($B$2, resultados!$A$1:$ZZ$1, 0))</f>
        <v/>
      </c>
      <c r="C1119">
        <f>INDEX(resultados!$A$2:$ZZ$1440, 1113, MATCH($B$3, resultados!$A$1:$ZZ$1, 0))</f>
        <v/>
      </c>
    </row>
    <row r="1120">
      <c r="A1120">
        <f>INDEX(resultados!$A$2:$ZZ$1440, 1114, MATCH($B$1, resultados!$A$1:$ZZ$1, 0))</f>
        <v/>
      </c>
      <c r="B1120">
        <f>INDEX(resultados!$A$2:$ZZ$1440, 1114, MATCH($B$2, resultados!$A$1:$ZZ$1, 0))</f>
        <v/>
      </c>
      <c r="C1120">
        <f>INDEX(resultados!$A$2:$ZZ$1440, 1114, MATCH($B$3, resultados!$A$1:$ZZ$1, 0))</f>
        <v/>
      </c>
    </row>
    <row r="1121">
      <c r="A1121">
        <f>INDEX(resultados!$A$2:$ZZ$1440, 1115, MATCH($B$1, resultados!$A$1:$ZZ$1, 0))</f>
        <v/>
      </c>
      <c r="B1121">
        <f>INDEX(resultados!$A$2:$ZZ$1440, 1115, MATCH($B$2, resultados!$A$1:$ZZ$1, 0))</f>
        <v/>
      </c>
      <c r="C1121">
        <f>INDEX(resultados!$A$2:$ZZ$1440, 1115, MATCH($B$3, resultados!$A$1:$ZZ$1, 0))</f>
        <v/>
      </c>
    </row>
    <row r="1122">
      <c r="A1122">
        <f>INDEX(resultados!$A$2:$ZZ$1440, 1116, MATCH($B$1, resultados!$A$1:$ZZ$1, 0))</f>
        <v/>
      </c>
      <c r="B1122">
        <f>INDEX(resultados!$A$2:$ZZ$1440, 1116, MATCH($B$2, resultados!$A$1:$ZZ$1, 0))</f>
        <v/>
      </c>
      <c r="C1122">
        <f>INDEX(resultados!$A$2:$ZZ$1440, 1116, MATCH($B$3, resultados!$A$1:$ZZ$1, 0))</f>
        <v/>
      </c>
    </row>
    <row r="1123">
      <c r="A1123">
        <f>INDEX(resultados!$A$2:$ZZ$1440, 1117, MATCH($B$1, resultados!$A$1:$ZZ$1, 0))</f>
        <v/>
      </c>
      <c r="B1123">
        <f>INDEX(resultados!$A$2:$ZZ$1440, 1117, MATCH($B$2, resultados!$A$1:$ZZ$1, 0))</f>
        <v/>
      </c>
      <c r="C1123">
        <f>INDEX(resultados!$A$2:$ZZ$1440, 1117, MATCH($B$3, resultados!$A$1:$ZZ$1, 0))</f>
        <v/>
      </c>
    </row>
    <row r="1124">
      <c r="A1124">
        <f>INDEX(resultados!$A$2:$ZZ$1440, 1118, MATCH($B$1, resultados!$A$1:$ZZ$1, 0))</f>
        <v/>
      </c>
      <c r="B1124">
        <f>INDEX(resultados!$A$2:$ZZ$1440, 1118, MATCH($B$2, resultados!$A$1:$ZZ$1, 0))</f>
        <v/>
      </c>
      <c r="C1124">
        <f>INDEX(resultados!$A$2:$ZZ$1440, 1118, MATCH($B$3, resultados!$A$1:$ZZ$1, 0))</f>
        <v/>
      </c>
    </row>
    <row r="1125">
      <c r="A1125">
        <f>INDEX(resultados!$A$2:$ZZ$1440, 1119, MATCH($B$1, resultados!$A$1:$ZZ$1, 0))</f>
        <v/>
      </c>
      <c r="B1125">
        <f>INDEX(resultados!$A$2:$ZZ$1440, 1119, MATCH($B$2, resultados!$A$1:$ZZ$1, 0))</f>
        <v/>
      </c>
      <c r="C1125">
        <f>INDEX(resultados!$A$2:$ZZ$1440, 1119, MATCH($B$3, resultados!$A$1:$ZZ$1, 0))</f>
        <v/>
      </c>
    </row>
    <row r="1126">
      <c r="A1126">
        <f>INDEX(resultados!$A$2:$ZZ$1440, 1120, MATCH($B$1, resultados!$A$1:$ZZ$1, 0))</f>
        <v/>
      </c>
      <c r="B1126">
        <f>INDEX(resultados!$A$2:$ZZ$1440, 1120, MATCH($B$2, resultados!$A$1:$ZZ$1, 0))</f>
        <v/>
      </c>
      <c r="C1126">
        <f>INDEX(resultados!$A$2:$ZZ$1440, 1120, MATCH($B$3, resultados!$A$1:$ZZ$1, 0))</f>
        <v/>
      </c>
    </row>
    <row r="1127">
      <c r="A1127">
        <f>INDEX(resultados!$A$2:$ZZ$1440, 1121, MATCH($B$1, resultados!$A$1:$ZZ$1, 0))</f>
        <v/>
      </c>
      <c r="B1127">
        <f>INDEX(resultados!$A$2:$ZZ$1440, 1121, MATCH($B$2, resultados!$A$1:$ZZ$1, 0))</f>
        <v/>
      </c>
      <c r="C1127">
        <f>INDEX(resultados!$A$2:$ZZ$1440, 1121, MATCH($B$3, resultados!$A$1:$ZZ$1, 0))</f>
        <v/>
      </c>
    </row>
    <row r="1128">
      <c r="A1128">
        <f>INDEX(resultados!$A$2:$ZZ$1440, 1122, MATCH($B$1, resultados!$A$1:$ZZ$1, 0))</f>
        <v/>
      </c>
      <c r="B1128">
        <f>INDEX(resultados!$A$2:$ZZ$1440, 1122, MATCH($B$2, resultados!$A$1:$ZZ$1, 0))</f>
        <v/>
      </c>
      <c r="C1128">
        <f>INDEX(resultados!$A$2:$ZZ$1440, 1122, MATCH($B$3, resultados!$A$1:$ZZ$1, 0))</f>
        <v/>
      </c>
    </row>
    <row r="1129">
      <c r="A1129">
        <f>INDEX(resultados!$A$2:$ZZ$1440, 1123, MATCH($B$1, resultados!$A$1:$ZZ$1, 0))</f>
        <v/>
      </c>
      <c r="B1129">
        <f>INDEX(resultados!$A$2:$ZZ$1440, 1123, MATCH($B$2, resultados!$A$1:$ZZ$1, 0))</f>
        <v/>
      </c>
      <c r="C1129">
        <f>INDEX(resultados!$A$2:$ZZ$1440, 1123, MATCH($B$3, resultados!$A$1:$ZZ$1, 0))</f>
        <v/>
      </c>
    </row>
    <row r="1130">
      <c r="A1130">
        <f>INDEX(resultados!$A$2:$ZZ$1440, 1124, MATCH($B$1, resultados!$A$1:$ZZ$1, 0))</f>
        <v/>
      </c>
      <c r="B1130">
        <f>INDEX(resultados!$A$2:$ZZ$1440, 1124, MATCH($B$2, resultados!$A$1:$ZZ$1, 0))</f>
        <v/>
      </c>
      <c r="C1130">
        <f>INDEX(resultados!$A$2:$ZZ$1440, 1124, MATCH($B$3, resultados!$A$1:$ZZ$1, 0))</f>
        <v/>
      </c>
    </row>
    <row r="1131">
      <c r="A1131">
        <f>INDEX(resultados!$A$2:$ZZ$1440, 1125, MATCH($B$1, resultados!$A$1:$ZZ$1, 0))</f>
        <v/>
      </c>
      <c r="B1131">
        <f>INDEX(resultados!$A$2:$ZZ$1440, 1125, MATCH($B$2, resultados!$A$1:$ZZ$1, 0))</f>
        <v/>
      </c>
      <c r="C1131">
        <f>INDEX(resultados!$A$2:$ZZ$1440, 1125, MATCH($B$3, resultados!$A$1:$ZZ$1, 0))</f>
        <v/>
      </c>
    </row>
    <row r="1132">
      <c r="A1132">
        <f>INDEX(resultados!$A$2:$ZZ$1440, 1126, MATCH($B$1, resultados!$A$1:$ZZ$1, 0))</f>
        <v/>
      </c>
      <c r="B1132">
        <f>INDEX(resultados!$A$2:$ZZ$1440, 1126, MATCH($B$2, resultados!$A$1:$ZZ$1, 0))</f>
        <v/>
      </c>
      <c r="C1132">
        <f>INDEX(resultados!$A$2:$ZZ$1440, 1126, MATCH($B$3, resultados!$A$1:$ZZ$1, 0))</f>
        <v/>
      </c>
    </row>
    <row r="1133">
      <c r="A1133">
        <f>INDEX(resultados!$A$2:$ZZ$1440, 1127, MATCH($B$1, resultados!$A$1:$ZZ$1, 0))</f>
        <v/>
      </c>
      <c r="B1133">
        <f>INDEX(resultados!$A$2:$ZZ$1440, 1127, MATCH($B$2, resultados!$A$1:$ZZ$1, 0))</f>
        <v/>
      </c>
      <c r="C1133">
        <f>INDEX(resultados!$A$2:$ZZ$1440, 1127, MATCH($B$3, resultados!$A$1:$ZZ$1, 0))</f>
        <v/>
      </c>
    </row>
    <row r="1134">
      <c r="A1134">
        <f>INDEX(resultados!$A$2:$ZZ$1440, 1128, MATCH($B$1, resultados!$A$1:$ZZ$1, 0))</f>
        <v/>
      </c>
      <c r="B1134">
        <f>INDEX(resultados!$A$2:$ZZ$1440, 1128, MATCH($B$2, resultados!$A$1:$ZZ$1, 0))</f>
        <v/>
      </c>
      <c r="C1134">
        <f>INDEX(resultados!$A$2:$ZZ$1440, 1128, MATCH($B$3, resultados!$A$1:$ZZ$1, 0))</f>
        <v/>
      </c>
    </row>
    <row r="1135">
      <c r="A1135">
        <f>INDEX(resultados!$A$2:$ZZ$1440, 1129, MATCH($B$1, resultados!$A$1:$ZZ$1, 0))</f>
        <v/>
      </c>
      <c r="B1135">
        <f>INDEX(resultados!$A$2:$ZZ$1440, 1129, MATCH($B$2, resultados!$A$1:$ZZ$1, 0))</f>
        <v/>
      </c>
      <c r="C1135">
        <f>INDEX(resultados!$A$2:$ZZ$1440, 1129, MATCH($B$3, resultados!$A$1:$ZZ$1, 0))</f>
        <v/>
      </c>
    </row>
    <row r="1136">
      <c r="A1136">
        <f>INDEX(resultados!$A$2:$ZZ$1440, 1130, MATCH($B$1, resultados!$A$1:$ZZ$1, 0))</f>
        <v/>
      </c>
      <c r="B1136">
        <f>INDEX(resultados!$A$2:$ZZ$1440, 1130, MATCH($B$2, resultados!$A$1:$ZZ$1, 0))</f>
        <v/>
      </c>
      <c r="C1136">
        <f>INDEX(resultados!$A$2:$ZZ$1440, 1130, MATCH($B$3, resultados!$A$1:$ZZ$1, 0))</f>
        <v/>
      </c>
    </row>
    <row r="1137">
      <c r="A1137">
        <f>INDEX(resultados!$A$2:$ZZ$1440, 1131, MATCH($B$1, resultados!$A$1:$ZZ$1, 0))</f>
        <v/>
      </c>
      <c r="B1137">
        <f>INDEX(resultados!$A$2:$ZZ$1440, 1131, MATCH($B$2, resultados!$A$1:$ZZ$1, 0))</f>
        <v/>
      </c>
      <c r="C1137">
        <f>INDEX(resultados!$A$2:$ZZ$1440, 1131, MATCH($B$3, resultados!$A$1:$ZZ$1, 0))</f>
        <v/>
      </c>
    </row>
    <row r="1138">
      <c r="A1138">
        <f>INDEX(resultados!$A$2:$ZZ$1440, 1132, MATCH($B$1, resultados!$A$1:$ZZ$1, 0))</f>
        <v/>
      </c>
      <c r="B1138">
        <f>INDEX(resultados!$A$2:$ZZ$1440, 1132, MATCH($B$2, resultados!$A$1:$ZZ$1, 0))</f>
        <v/>
      </c>
      <c r="C1138">
        <f>INDEX(resultados!$A$2:$ZZ$1440, 1132, MATCH($B$3, resultados!$A$1:$ZZ$1, 0))</f>
        <v/>
      </c>
    </row>
    <row r="1139">
      <c r="A1139">
        <f>INDEX(resultados!$A$2:$ZZ$1440, 1133, MATCH($B$1, resultados!$A$1:$ZZ$1, 0))</f>
        <v/>
      </c>
      <c r="B1139">
        <f>INDEX(resultados!$A$2:$ZZ$1440, 1133, MATCH($B$2, resultados!$A$1:$ZZ$1, 0))</f>
        <v/>
      </c>
      <c r="C1139">
        <f>INDEX(resultados!$A$2:$ZZ$1440, 1133, MATCH($B$3, resultados!$A$1:$ZZ$1, 0))</f>
        <v/>
      </c>
    </row>
    <row r="1140">
      <c r="A1140">
        <f>INDEX(resultados!$A$2:$ZZ$1440, 1134, MATCH($B$1, resultados!$A$1:$ZZ$1, 0))</f>
        <v/>
      </c>
      <c r="B1140">
        <f>INDEX(resultados!$A$2:$ZZ$1440, 1134, MATCH($B$2, resultados!$A$1:$ZZ$1, 0))</f>
        <v/>
      </c>
      <c r="C1140">
        <f>INDEX(resultados!$A$2:$ZZ$1440, 1134, MATCH($B$3, resultados!$A$1:$ZZ$1, 0))</f>
        <v/>
      </c>
    </row>
    <row r="1141">
      <c r="A1141">
        <f>INDEX(resultados!$A$2:$ZZ$1440, 1135, MATCH($B$1, resultados!$A$1:$ZZ$1, 0))</f>
        <v/>
      </c>
      <c r="B1141">
        <f>INDEX(resultados!$A$2:$ZZ$1440, 1135, MATCH($B$2, resultados!$A$1:$ZZ$1, 0))</f>
        <v/>
      </c>
      <c r="C1141">
        <f>INDEX(resultados!$A$2:$ZZ$1440, 1135, MATCH($B$3, resultados!$A$1:$ZZ$1, 0))</f>
        <v/>
      </c>
    </row>
    <row r="1142">
      <c r="A1142">
        <f>INDEX(resultados!$A$2:$ZZ$1440, 1136, MATCH($B$1, resultados!$A$1:$ZZ$1, 0))</f>
        <v/>
      </c>
      <c r="B1142">
        <f>INDEX(resultados!$A$2:$ZZ$1440, 1136, MATCH($B$2, resultados!$A$1:$ZZ$1, 0))</f>
        <v/>
      </c>
      <c r="C1142">
        <f>INDEX(resultados!$A$2:$ZZ$1440, 1136, MATCH($B$3, resultados!$A$1:$ZZ$1, 0))</f>
        <v/>
      </c>
    </row>
    <row r="1143">
      <c r="A1143">
        <f>INDEX(resultados!$A$2:$ZZ$1440, 1137, MATCH($B$1, resultados!$A$1:$ZZ$1, 0))</f>
        <v/>
      </c>
      <c r="B1143">
        <f>INDEX(resultados!$A$2:$ZZ$1440, 1137, MATCH($B$2, resultados!$A$1:$ZZ$1, 0))</f>
        <v/>
      </c>
      <c r="C1143">
        <f>INDEX(resultados!$A$2:$ZZ$1440, 1137, MATCH($B$3, resultados!$A$1:$ZZ$1, 0))</f>
        <v/>
      </c>
    </row>
    <row r="1144">
      <c r="A1144">
        <f>INDEX(resultados!$A$2:$ZZ$1440, 1138, MATCH($B$1, resultados!$A$1:$ZZ$1, 0))</f>
        <v/>
      </c>
      <c r="B1144">
        <f>INDEX(resultados!$A$2:$ZZ$1440, 1138, MATCH($B$2, resultados!$A$1:$ZZ$1, 0))</f>
        <v/>
      </c>
      <c r="C1144">
        <f>INDEX(resultados!$A$2:$ZZ$1440, 1138, MATCH($B$3, resultados!$A$1:$ZZ$1, 0))</f>
        <v/>
      </c>
    </row>
    <row r="1145">
      <c r="A1145">
        <f>INDEX(resultados!$A$2:$ZZ$1440, 1139, MATCH($B$1, resultados!$A$1:$ZZ$1, 0))</f>
        <v/>
      </c>
      <c r="B1145">
        <f>INDEX(resultados!$A$2:$ZZ$1440, 1139, MATCH($B$2, resultados!$A$1:$ZZ$1, 0))</f>
        <v/>
      </c>
      <c r="C1145">
        <f>INDEX(resultados!$A$2:$ZZ$1440, 1139, MATCH($B$3, resultados!$A$1:$ZZ$1, 0))</f>
        <v/>
      </c>
    </row>
    <row r="1146">
      <c r="A1146">
        <f>INDEX(resultados!$A$2:$ZZ$1440, 1140, MATCH($B$1, resultados!$A$1:$ZZ$1, 0))</f>
        <v/>
      </c>
      <c r="B1146">
        <f>INDEX(resultados!$A$2:$ZZ$1440, 1140, MATCH($B$2, resultados!$A$1:$ZZ$1, 0))</f>
        <v/>
      </c>
      <c r="C1146">
        <f>INDEX(resultados!$A$2:$ZZ$1440, 1140, MATCH($B$3, resultados!$A$1:$ZZ$1, 0))</f>
        <v/>
      </c>
    </row>
    <row r="1147">
      <c r="A1147">
        <f>INDEX(resultados!$A$2:$ZZ$1440, 1141, MATCH($B$1, resultados!$A$1:$ZZ$1, 0))</f>
        <v/>
      </c>
      <c r="B1147">
        <f>INDEX(resultados!$A$2:$ZZ$1440, 1141, MATCH($B$2, resultados!$A$1:$ZZ$1, 0))</f>
        <v/>
      </c>
      <c r="C1147">
        <f>INDEX(resultados!$A$2:$ZZ$1440, 1141, MATCH($B$3, resultados!$A$1:$ZZ$1, 0))</f>
        <v/>
      </c>
    </row>
    <row r="1148">
      <c r="A1148">
        <f>INDEX(resultados!$A$2:$ZZ$1440, 1142, MATCH($B$1, resultados!$A$1:$ZZ$1, 0))</f>
        <v/>
      </c>
      <c r="B1148">
        <f>INDEX(resultados!$A$2:$ZZ$1440, 1142, MATCH($B$2, resultados!$A$1:$ZZ$1, 0))</f>
        <v/>
      </c>
      <c r="C1148">
        <f>INDEX(resultados!$A$2:$ZZ$1440, 1142, MATCH($B$3, resultados!$A$1:$ZZ$1, 0))</f>
        <v/>
      </c>
    </row>
    <row r="1149">
      <c r="A1149">
        <f>INDEX(resultados!$A$2:$ZZ$1440, 1143, MATCH($B$1, resultados!$A$1:$ZZ$1, 0))</f>
        <v/>
      </c>
      <c r="B1149">
        <f>INDEX(resultados!$A$2:$ZZ$1440, 1143, MATCH($B$2, resultados!$A$1:$ZZ$1, 0))</f>
        <v/>
      </c>
      <c r="C1149">
        <f>INDEX(resultados!$A$2:$ZZ$1440, 1143, MATCH($B$3, resultados!$A$1:$ZZ$1, 0))</f>
        <v/>
      </c>
    </row>
    <row r="1150">
      <c r="A1150">
        <f>INDEX(resultados!$A$2:$ZZ$1440, 1144, MATCH($B$1, resultados!$A$1:$ZZ$1, 0))</f>
        <v/>
      </c>
      <c r="B1150">
        <f>INDEX(resultados!$A$2:$ZZ$1440, 1144, MATCH($B$2, resultados!$A$1:$ZZ$1, 0))</f>
        <v/>
      </c>
      <c r="C1150">
        <f>INDEX(resultados!$A$2:$ZZ$1440, 1144, MATCH($B$3, resultados!$A$1:$ZZ$1, 0))</f>
        <v/>
      </c>
    </row>
    <row r="1151">
      <c r="A1151">
        <f>INDEX(resultados!$A$2:$ZZ$1440, 1145, MATCH($B$1, resultados!$A$1:$ZZ$1, 0))</f>
        <v/>
      </c>
      <c r="B1151">
        <f>INDEX(resultados!$A$2:$ZZ$1440, 1145, MATCH($B$2, resultados!$A$1:$ZZ$1, 0))</f>
        <v/>
      </c>
      <c r="C1151">
        <f>INDEX(resultados!$A$2:$ZZ$1440, 1145, MATCH($B$3, resultados!$A$1:$ZZ$1, 0))</f>
        <v/>
      </c>
    </row>
    <row r="1152">
      <c r="A1152">
        <f>INDEX(resultados!$A$2:$ZZ$1440, 1146, MATCH($B$1, resultados!$A$1:$ZZ$1, 0))</f>
        <v/>
      </c>
      <c r="B1152">
        <f>INDEX(resultados!$A$2:$ZZ$1440, 1146, MATCH($B$2, resultados!$A$1:$ZZ$1, 0))</f>
        <v/>
      </c>
      <c r="C1152">
        <f>INDEX(resultados!$A$2:$ZZ$1440, 1146, MATCH($B$3, resultados!$A$1:$ZZ$1, 0))</f>
        <v/>
      </c>
    </row>
    <row r="1153">
      <c r="A1153">
        <f>INDEX(resultados!$A$2:$ZZ$1440, 1147, MATCH($B$1, resultados!$A$1:$ZZ$1, 0))</f>
        <v/>
      </c>
      <c r="B1153">
        <f>INDEX(resultados!$A$2:$ZZ$1440, 1147, MATCH($B$2, resultados!$A$1:$ZZ$1, 0))</f>
        <v/>
      </c>
      <c r="C1153">
        <f>INDEX(resultados!$A$2:$ZZ$1440, 1147, MATCH($B$3, resultados!$A$1:$ZZ$1, 0))</f>
        <v/>
      </c>
    </row>
    <row r="1154">
      <c r="A1154">
        <f>INDEX(resultados!$A$2:$ZZ$1440, 1148, MATCH($B$1, resultados!$A$1:$ZZ$1, 0))</f>
        <v/>
      </c>
      <c r="B1154">
        <f>INDEX(resultados!$A$2:$ZZ$1440, 1148, MATCH($B$2, resultados!$A$1:$ZZ$1, 0))</f>
        <v/>
      </c>
      <c r="C1154">
        <f>INDEX(resultados!$A$2:$ZZ$1440, 1148, MATCH($B$3, resultados!$A$1:$ZZ$1, 0))</f>
        <v/>
      </c>
    </row>
    <row r="1155">
      <c r="A1155">
        <f>INDEX(resultados!$A$2:$ZZ$1440, 1149, MATCH($B$1, resultados!$A$1:$ZZ$1, 0))</f>
        <v/>
      </c>
      <c r="B1155">
        <f>INDEX(resultados!$A$2:$ZZ$1440, 1149, MATCH($B$2, resultados!$A$1:$ZZ$1, 0))</f>
        <v/>
      </c>
      <c r="C1155">
        <f>INDEX(resultados!$A$2:$ZZ$1440, 1149, MATCH($B$3, resultados!$A$1:$ZZ$1, 0))</f>
        <v/>
      </c>
    </row>
    <row r="1156">
      <c r="A1156">
        <f>INDEX(resultados!$A$2:$ZZ$1440, 1150, MATCH($B$1, resultados!$A$1:$ZZ$1, 0))</f>
        <v/>
      </c>
      <c r="B1156">
        <f>INDEX(resultados!$A$2:$ZZ$1440, 1150, MATCH($B$2, resultados!$A$1:$ZZ$1, 0))</f>
        <v/>
      </c>
      <c r="C1156">
        <f>INDEX(resultados!$A$2:$ZZ$1440, 1150, MATCH($B$3, resultados!$A$1:$ZZ$1, 0))</f>
        <v/>
      </c>
    </row>
    <row r="1157">
      <c r="A1157">
        <f>INDEX(resultados!$A$2:$ZZ$1440, 1151, MATCH($B$1, resultados!$A$1:$ZZ$1, 0))</f>
        <v/>
      </c>
      <c r="B1157">
        <f>INDEX(resultados!$A$2:$ZZ$1440, 1151, MATCH($B$2, resultados!$A$1:$ZZ$1, 0))</f>
        <v/>
      </c>
      <c r="C1157">
        <f>INDEX(resultados!$A$2:$ZZ$1440, 1151, MATCH($B$3, resultados!$A$1:$ZZ$1, 0))</f>
        <v/>
      </c>
    </row>
    <row r="1158">
      <c r="A1158">
        <f>INDEX(resultados!$A$2:$ZZ$1440, 1152, MATCH($B$1, resultados!$A$1:$ZZ$1, 0))</f>
        <v/>
      </c>
      <c r="B1158">
        <f>INDEX(resultados!$A$2:$ZZ$1440, 1152, MATCH($B$2, resultados!$A$1:$ZZ$1, 0))</f>
        <v/>
      </c>
      <c r="C1158">
        <f>INDEX(resultados!$A$2:$ZZ$1440, 1152, MATCH($B$3, resultados!$A$1:$ZZ$1, 0))</f>
        <v/>
      </c>
    </row>
    <row r="1159">
      <c r="A1159">
        <f>INDEX(resultados!$A$2:$ZZ$1440, 1153, MATCH($B$1, resultados!$A$1:$ZZ$1, 0))</f>
        <v/>
      </c>
      <c r="B1159">
        <f>INDEX(resultados!$A$2:$ZZ$1440, 1153, MATCH($B$2, resultados!$A$1:$ZZ$1, 0))</f>
        <v/>
      </c>
      <c r="C1159">
        <f>INDEX(resultados!$A$2:$ZZ$1440, 1153, MATCH($B$3, resultados!$A$1:$ZZ$1, 0))</f>
        <v/>
      </c>
    </row>
    <row r="1160">
      <c r="A1160">
        <f>INDEX(resultados!$A$2:$ZZ$1440, 1154, MATCH($B$1, resultados!$A$1:$ZZ$1, 0))</f>
        <v/>
      </c>
      <c r="B1160">
        <f>INDEX(resultados!$A$2:$ZZ$1440, 1154, MATCH($B$2, resultados!$A$1:$ZZ$1, 0))</f>
        <v/>
      </c>
      <c r="C1160">
        <f>INDEX(resultados!$A$2:$ZZ$1440, 1154, MATCH($B$3, resultados!$A$1:$ZZ$1, 0))</f>
        <v/>
      </c>
    </row>
    <row r="1161">
      <c r="A1161">
        <f>INDEX(resultados!$A$2:$ZZ$1440, 1155, MATCH($B$1, resultados!$A$1:$ZZ$1, 0))</f>
        <v/>
      </c>
      <c r="B1161">
        <f>INDEX(resultados!$A$2:$ZZ$1440, 1155, MATCH($B$2, resultados!$A$1:$ZZ$1, 0))</f>
        <v/>
      </c>
      <c r="C1161">
        <f>INDEX(resultados!$A$2:$ZZ$1440, 1155, MATCH($B$3, resultados!$A$1:$ZZ$1, 0))</f>
        <v/>
      </c>
    </row>
    <row r="1162">
      <c r="A1162">
        <f>INDEX(resultados!$A$2:$ZZ$1440, 1156, MATCH($B$1, resultados!$A$1:$ZZ$1, 0))</f>
        <v/>
      </c>
      <c r="B1162">
        <f>INDEX(resultados!$A$2:$ZZ$1440, 1156, MATCH($B$2, resultados!$A$1:$ZZ$1, 0))</f>
        <v/>
      </c>
      <c r="C1162">
        <f>INDEX(resultados!$A$2:$ZZ$1440, 1156, MATCH($B$3, resultados!$A$1:$ZZ$1, 0))</f>
        <v/>
      </c>
    </row>
    <row r="1163">
      <c r="A1163">
        <f>INDEX(resultados!$A$2:$ZZ$1440, 1157, MATCH($B$1, resultados!$A$1:$ZZ$1, 0))</f>
        <v/>
      </c>
      <c r="B1163">
        <f>INDEX(resultados!$A$2:$ZZ$1440, 1157, MATCH($B$2, resultados!$A$1:$ZZ$1, 0))</f>
        <v/>
      </c>
      <c r="C1163">
        <f>INDEX(resultados!$A$2:$ZZ$1440, 1157, MATCH($B$3, resultados!$A$1:$ZZ$1, 0))</f>
        <v/>
      </c>
    </row>
    <row r="1164">
      <c r="A1164">
        <f>INDEX(resultados!$A$2:$ZZ$1440, 1158, MATCH($B$1, resultados!$A$1:$ZZ$1, 0))</f>
        <v/>
      </c>
      <c r="B1164">
        <f>INDEX(resultados!$A$2:$ZZ$1440, 1158, MATCH($B$2, resultados!$A$1:$ZZ$1, 0))</f>
        <v/>
      </c>
      <c r="C1164">
        <f>INDEX(resultados!$A$2:$ZZ$1440, 1158, MATCH($B$3, resultados!$A$1:$ZZ$1, 0))</f>
        <v/>
      </c>
    </row>
    <row r="1165">
      <c r="A1165">
        <f>INDEX(resultados!$A$2:$ZZ$1440, 1159, MATCH($B$1, resultados!$A$1:$ZZ$1, 0))</f>
        <v/>
      </c>
      <c r="B1165">
        <f>INDEX(resultados!$A$2:$ZZ$1440, 1159, MATCH($B$2, resultados!$A$1:$ZZ$1, 0))</f>
        <v/>
      </c>
      <c r="C1165">
        <f>INDEX(resultados!$A$2:$ZZ$1440, 1159, MATCH($B$3, resultados!$A$1:$ZZ$1, 0))</f>
        <v/>
      </c>
    </row>
    <row r="1166">
      <c r="A1166">
        <f>INDEX(resultados!$A$2:$ZZ$1440, 1160, MATCH($B$1, resultados!$A$1:$ZZ$1, 0))</f>
        <v/>
      </c>
      <c r="B1166">
        <f>INDEX(resultados!$A$2:$ZZ$1440, 1160, MATCH($B$2, resultados!$A$1:$ZZ$1, 0))</f>
        <v/>
      </c>
      <c r="C1166">
        <f>INDEX(resultados!$A$2:$ZZ$1440, 1160, MATCH($B$3, resultados!$A$1:$ZZ$1, 0))</f>
        <v/>
      </c>
    </row>
    <row r="1167">
      <c r="A1167">
        <f>INDEX(resultados!$A$2:$ZZ$1440, 1161, MATCH($B$1, resultados!$A$1:$ZZ$1, 0))</f>
        <v/>
      </c>
      <c r="B1167">
        <f>INDEX(resultados!$A$2:$ZZ$1440, 1161, MATCH($B$2, resultados!$A$1:$ZZ$1, 0))</f>
        <v/>
      </c>
      <c r="C1167">
        <f>INDEX(resultados!$A$2:$ZZ$1440, 1161, MATCH($B$3, resultados!$A$1:$ZZ$1, 0))</f>
        <v/>
      </c>
    </row>
    <row r="1168">
      <c r="A1168">
        <f>INDEX(resultados!$A$2:$ZZ$1440, 1162, MATCH($B$1, resultados!$A$1:$ZZ$1, 0))</f>
        <v/>
      </c>
      <c r="B1168">
        <f>INDEX(resultados!$A$2:$ZZ$1440, 1162, MATCH($B$2, resultados!$A$1:$ZZ$1, 0))</f>
        <v/>
      </c>
      <c r="C1168">
        <f>INDEX(resultados!$A$2:$ZZ$1440, 1162, MATCH($B$3, resultados!$A$1:$ZZ$1, 0))</f>
        <v/>
      </c>
    </row>
    <row r="1169">
      <c r="A1169">
        <f>INDEX(resultados!$A$2:$ZZ$1440, 1163, MATCH($B$1, resultados!$A$1:$ZZ$1, 0))</f>
        <v/>
      </c>
      <c r="B1169">
        <f>INDEX(resultados!$A$2:$ZZ$1440, 1163, MATCH($B$2, resultados!$A$1:$ZZ$1, 0))</f>
        <v/>
      </c>
      <c r="C1169">
        <f>INDEX(resultados!$A$2:$ZZ$1440, 1163, MATCH($B$3, resultados!$A$1:$ZZ$1, 0))</f>
        <v/>
      </c>
    </row>
    <row r="1170">
      <c r="A1170">
        <f>INDEX(resultados!$A$2:$ZZ$1440, 1164, MATCH($B$1, resultados!$A$1:$ZZ$1, 0))</f>
        <v/>
      </c>
      <c r="B1170">
        <f>INDEX(resultados!$A$2:$ZZ$1440, 1164, MATCH($B$2, resultados!$A$1:$ZZ$1, 0))</f>
        <v/>
      </c>
      <c r="C1170">
        <f>INDEX(resultados!$A$2:$ZZ$1440, 1164, MATCH($B$3, resultados!$A$1:$ZZ$1, 0))</f>
        <v/>
      </c>
    </row>
    <row r="1171">
      <c r="A1171">
        <f>INDEX(resultados!$A$2:$ZZ$1440, 1165, MATCH($B$1, resultados!$A$1:$ZZ$1, 0))</f>
        <v/>
      </c>
      <c r="B1171">
        <f>INDEX(resultados!$A$2:$ZZ$1440, 1165, MATCH($B$2, resultados!$A$1:$ZZ$1, 0))</f>
        <v/>
      </c>
      <c r="C1171">
        <f>INDEX(resultados!$A$2:$ZZ$1440, 1165, MATCH($B$3, resultados!$A$1:$ZZ$1, 0))</f>
        <v/>
      </c>
    </row>
    <row r="1172">
      <c r="A1172">
        <f>INDEX(resultados!$A$2:$ZZ$1440, 1166, MATCH($B$1, resultados!$A$1:$ZZ$1, 0))</f>
        <v/>
      </c>
      <c r="B1172">
        <f>INDEX(resultados!$A$2:$ZZ$1440, 1166, MATCH($B$2, resultados!$A$1:$ZZ$1, 0))</f>
        <v/>
      </c>
      <c r="C1172">
        <f>INDEX(resultados!$A$2:$ZZ$1440, 1166, MATCH($B$3, resultados!$A$1:$ZZ$1, 0))</f>
        <v/>
      </c>
    </row>
    <row r="1173">
      <c r="A1173">
        <f>INDEX(resultados!$A$2:$ZZ$1440, 1167, MATCH($B$1, resultados!$A$1:$ZZ$1, 0))</f>
        <v/>
      </c>
      <c r="B1173">
        <f>INDEX(resultados!$A$2:$ZZ$1440, 1167, MATCH($B$2, resultados!$A$1:$ZZ$1, 0))</f>
        <v/>
      </c>
      <c r="C1173">
        <f>INDEX(resultados!$A$2:$ZZ$1440, 1167, MATCH($B$3, resultados!$A$1:$ZZ$1, 0))</f>
        <v/>
      </c>
    </row>
    <row r="1174">
      <c r="A1174">
        <f>INDEX(resultados!$A$2:$ZZ$1440, 1168, MATCH($B$1, resultados!$A$1:$ZZ$1, 0))</f>
        <v/>
      </c>
      <c r="B1174">
        <f>INDEX(resultados!$A$2:$ZZ$1440, 1168, MATCH($B$2, resultados!$A$1:$ZZ$1, 0))</f>
        <v/>
      </c>
      <c r="C1174">
        <f>INDEX(resultados!$A$2:$ZZ$1440, 1168, MATCH($B$3, resultados!$A$1:$ZZ$1, 0))</f>
        <v/>
      </c>
    </row>
    <row r="1175">
      <c r="A1175">
        <f>INDEX(resultados!$A$2:$ZZ$1440, 1169, MATCH($B$1, resultados!$A$1:$ZZ$1, 0))</f>
        <v/>
      </c>
      <c r="B1175">
        <f>INDEX(resultados!$A$2:$ZZ$1440, 1169, MATCH($B$2, resultados!$A$1:$ZZ$1, 0))</f>
        <v/>
      </c>
      <c r="C1175">
        <f>INDEX(resultados!$A$2:$ZZ$1440, 1169, MATCH($B$3, resultados!$A$1:$ZZ$1, 0))</f>
        <v/>
      </c>
    </row>
    <row r="1176">
      <c r="A1176">
        <f>INDEX(resultados!$A$2:$ZZ$1440, 1170, MATCH($B$1, resultados!$A$1:$ZZ$1, 0))</f>
        <v/>
      </c>
      <c r="B1176">
        <f>INDEX(resultados!$A$2:$ZZ$1440, 1170, MATCH($B$2, resultados!$A$1:$ZZ$1, 0))</f>
        <v/>
      </c>
      <c r="C1176">
        <f>INDEX(resultados!$A$2:$ZZ$1440, 1170, MATCH($B$3, resultados!$A$1:$ZZ$1, 0))</f>
        <v/>
      </c>
    </row>
    <row r="1177">
      <c r="A1177">
        <f>INDEX(resultados!$A$2:$ZZ$1440, 1171, MATCH($B$1, resultados!$A$1:$ZZ$1, 0))</f>
        <v/>
      </c>
      <c r="B1177">
        <f>INDEX(resultados!$A$2:$ZZ$1440, 1171, MATCH($B$2, resultados!$A$1:$ZZ$1, 0))</f>
        <v/>
      </c>
      <c r="C1177">
        <f>INDEX(resultados!$A$2:$ZZ$1440, 1171, MATCH($B$3, resultados!$A$1:$ZZ$1, 0))</f>
        <v/>
      </c>
    </row>
    <row r="1178">
      <c r="A1178">
        <f>INDEX(resultados!$A$2:$ZZ$1440, 1172, MATCH($B$1, resultados!$A$1:$ZZ$1, 0))</f>
        <v/>
      </c>
      <c r="B1178">
        <f>INDEX(resultados!$A$2:$ZZ$1440, 1172, MATCH($B$2, resultados!$A$1:$ZZ$1, 0))</f>
        <v/>
      </c>
      <c r="C1178">
        <f>INDEX(resultados!$A$2:$ZZ$1440, 1172, MATCH($B$3, resultados!$A$1:$ZZ$1, 0))</f>
        <v/>
      </c>
    </row>
    <row r="1179">
      <c r="A1179">
        <f>INDEX(resultados!$A$2:$ZZ$1440, 1173, MATCH($B$1, resultados!$A$1:$ZZ$1, 0))</f>
        <v/>
      </c>
      <c r="B1179">
        <f>INDEX(resultados!$A$2:$ZZ$1440, 1173, MATCH($B$2, resultados!$A$1:$ZZ$1, 0))</f>
        <v/>
      </c>
      <c r="C1179">
        <f>INDEX(resultados!$A$2:$ZZ$1440, 1173, MATCH($B$3, resultados!$A$1:$ZZ$1, 0))</f>
        <v/>
      </c>
    </row>
    <row r="1180">
      <c r="A1180">
        <f>INDEX(resultados!$A$2:$ZZ$1440, 1174, MATCH($B$1, resultados!$A$1:$ZZ$1, 0))</f>
        <v/>
      </c>
      <c r="B1180">
        <f>INDEX(resultados!$A$2:$ZZ$1440, 1174, MATCH($B$2, resultados!$A$1:$ZZ$1, 0))</f>
        <v/>
      </c>
      <c r="C1180">
        <f>INDEX(resultados!$A$2:$ZZ$1440, 1174, MATCH($B$3, resultados!$A$1:$ZZ$1, 0))</f>
        <v/>
      </c>
    </row>
    <row r="1181">
      <c r="A1181">
        <f>INDEX(resultados!$A$2:$ZZ$1440, 1175, MATCH($B$1, resultados!$A$1:$ZZ$1, 0))</f>
        <v/>
      </c>
      <c r="B1181">
        <f>INDEX(resultados!$A$2:$ZZ$1440, 1175, MATCH($B$2, resultados!$A$1:$ZZ$1, 0))</f>
        <v/>
      </c>
      <c r="C1181">
        <f>INDEX(resultados!$A$2:$ZZ$1440, 1175, MATCH($B$3, resultados!$A$1:$ZZ$1, 0))</f>
        <v/>
      </c>
    </row>
    <row r="1182">
      <c r="A1182">
        <f>INDEX(resultados!$A$2:$ZZ$1440, 1176, MATCH($B$1, resultados!$A$1:$ZZ$1, 0))</f>
        <v/>
      </c>
      <c r="B1182">
        <f>INDEX(resultados!$A$2:$ZZ$1440, 1176, MATCH($B$2, resultados!$A$1:$ZZ$1, 0))</f>
        <v/>
      </c>
      <c r="C1182">
        <f>INDEX(resultados!$A$2:$ZZ$1440, 1176, MATCH($B$3, resultados!$A$1:$ZZ$1, 0))</f>
        <v/>
      </c>
    </row>
    <row r="1183">
      <c r="A1183">
        <f>INDEX(resultados!$A$2:$ZZ$1440, 1177, MATCH($B$1, resultados!$A$1:$ZZ$1, 0))</f>
        <v/>
      </c>
      <c r="B1183">
        <f>INDEX(resultados!$A$2:$ZZ$1440, 1177, MATCH($B$2, resultados!$A$1:$ZZ$1, 0))</f>
        <v/>
      </c>
      <c r="C1183">
        <f>INDEX(resultados!$A$2:$ZZ$1440, 1177, MATCH($B$3, resultados!$A$1:$ZZ$1, 0))</f>
        <v/>
      </c>
    </row>
    <row r="1184">
      <c r="A1184">
        <f>INDEX(resultados!$A$2:$ZZ$1440, 1178, MATCH($B$1, resultados!$A$1:$ZZ$1, 0))</f>
        <v/>
      </c>
      <c r="B1184">
        <f>INDEX(resultados!$A$2:$ZZ$1440, 1178, MATCH($B$2, resultados!$A$1:$ZZ$1, 0))</f>
        <v/>
      </c>
      <c r="C1184">
        <f>INDEX(resultados!$A$2:$ZZ$1440, 1178, MATCH($B$3, resultados!$A$1:$ZZ$1, 0))</f>
        <v/>
      </c>
    </row>
    <row r="1185">
      <c r="A1185">
        <f>INDEX(resultados!$A$2:$ZZ$1440, 1179, MATCH($B$1, resultados!$A$1:$ZZ$1, 0))</f>
        <v/>
      </c>
      <c r="B1185">
        <f>INDEX(resultados!$A$2:$ZZ$1440, 1179, MATCH($B$2, resultados!$A$1:$ZZ$1, 0))</f>
        <v/>
      </c>
      <c r="C1185">
        <f>INDEX(resultados!$A$2:$ZZ$1440, 1179, MATCH($B$3, resultados!$A$1:$ZZ$1, 0))</f>
        <v/>
      </c>
    </row>
    <row r="1186">
      <c r="A1186">
        <f>INDEX(resultados!$A$2:$ZZ$1440, 1180, MATCH($B$1, resultados!$A$1:$ZZ$1, 0))</f>
        <v/>
      </c>
      <c r="B1186">
        <f>INDEX(resultados!$A$2:$ZZ$1440, 1180, MATCH($B$2, resultados!$A$1:$ZZ$1, 0))</f>
        <v/>
      </c>
      <c r="C1186">
        <f>INDEX(resultados!$A$2:$ZZ$1440, 1180, MATCH($B$3, resultados!$A$1:$ZZ$1, 0))</f>
        <v/>
      </c>
    </row>
    <row r="1187">
      <c r="A1187">
        <f>INDEX(resultados!$A$2:$ZZ$1440, 1181, MATCH($B$1, resultados!$A$1:$ZZ$1, 0))</f>
        <v/>
      </c>
      <c r="B1187">
        <f>INDEX(resultados!$A$2:$ZZ$1440, 1181, MATCH($B$2, resultados!$A$1:$ZZ$1, 0))</f>
        <v/>
      </c>
      <c r="C1187">
        <f>INDEX(resultados!$A$2:$ZZ$1440, 1181, MATCH($B$3, resultados!$A$1:$ZZ$1, 0))</f>
        <v/>
      </c>
    </row>
    <row r="1188">
      <c r="A1188">
        <f>INDEX(resultados!$A$2:$ZZ$1440, 1182, MATCH($B$1, resultados!$A$1:$ZZ$1, 0))</f>
        <v/>
      </c>
      <c r="B1188">
        <f>INDEX(resultados!$A$2:$ZZ$1440, 1182, MATCH($B$2, resultados!$A$1:$ZZ$1, 0))</f>
        <v/>
      </c>
      <c r="C1188">
        <f>INDEX(resultados!$A$2:$ZZ$1440, 1182, MATCH($B$3, resultados!$A$1:$ZZ$1, 0))</f>
        <v/>
      </c>
    </row>
    <row r="1189">
      <c r="A1189">
        <f>INDEX(resultados!$A$2:$ZZ$1440, 1183, MATCH($B$1, resultados!$A$1:$ZZ$1, 0))</f>
        <v/>
      </c>
      <c r="B1189">
        <f>INDEX(resultados!$A$2:$ZZ$1440, 1183, MATCH($B$2, resultados!$A$1:$ZZ$1, 0))</f>
        <v/>
      </c>
      <c r="C1189">
        <f>INDEX(resultados!$A$2:$ZZ$1440, 1183, MATCH($B$3, resultados!$A$1:$ZZ$1, 0))</f>
        <v/>
      </c>
    </row>
    <row r="1190">
      <c r="A1190">
        <f>INDEX(resultados!$A$2:$ZZ$1440, 1184, MATCH($B$1, resultados!$A$1:$ZZ$1, 0))</f>
        <v/>
      </c>
      <c r="B1190">
        <f>INDEX(resultados!$A$2:$ZZ$1440, 1184, MATCH($B$2, resultados!$A$1:$ZZ$1, 0))</f>
        <v/>
      </c>
      <c r="C1190">
        <f>INDEX(resultados!$A$2:$ZZ$1440, 1184, MATCH($B$3, resultados!$A$1:$ZZ$1, 0))</f>
        <v/>
      </c>
    </row>
    <row r="1191">
      <c r="A1191">
        <f>INDEX(resultados!$A$2:$ZZ$1440, 1185, MATCH($B$1, resultados!$A$1:$ZZ$1, 0))</f>
        <v/>
      </c>
      <c r="B1191">
        <f>INDEX(resultados!$A$2:$ZZ$1440, 1185, MATCH($B$2, resultados!$A$1:$ZZ$1, 0))</f>
        <v/>
      </c>
      <c r="C1191">
        <f>INDEX(resultados!$A$2:$ZZ$1440, 1185, MATCH($B$3, resultados!$A$1:$ZZ$1, 0))</f>
        <v/>
      </c>
    </row>
    <row r="1192">
      <c r="A1192">
        <f>INDEX(resultados!$A$2:$ZZ$1440, 1186, MATCH($B$1, resultados!$A$1:$ZZ$1, 0))</f>
        <v/>
      </c>
      <c r="B1192">
        <f>INDEX(resultados!$A$2:$ZZ$1440, 1186, MATCH($B$2, resultados!$A$1:$ZZ$1, 0))</f>
        <v/>
      </c>
      <c r="C1192">
        <f>INDEX(resultados!$A$2:$ZZ$1440, 1186, MATCH($B$3, resultados!$A$1:$ZZ$1, 0))</f>
        <v/>
      </c>
    </row>
    <row r="1193">
      <c r="A1193">
        <f>INDEX(resultados!$A$2:$ZZ$1440, 1187, MATCH($B$1, resultados!$A$1:$ZZ$1, 0))</f>
        <v/>
      </c>
      <c r="B1193">
        <f>INDEX(resultados!$A$2:$ZZ$1440, 1187, MATCH($B$2, resultados!$A$1:$ZZ$1, 0))</f>
        <v/>
      </c>
      <c r="C1193">
        <f>INDEX(resultados!$A$2:$ZZ$1440, 1187, MATCH($B$3, resultados!$A$1:$ZZ$1, 0))</f>
        <v/>
      </c>
    </row>
    <row r="1194">
      <c r="A1194">
        <f>INDEX(resultados!$A$2:$ZZ$1440, 1188, MATCH($B$1, resultados!$A$1:$ZZ$1, 0))</f>
        <v/>
      </c>
      <c r="B1194">
        <f>INDEX(resultados!$A$2:$ZZ$1440, 1188, MATCH($B$2, resultados!$A$1:$ZZ$1, 0))</f>
        <v/>
      </c>
      <c r="C1194">
        <f>INDEX(resultados!$A$2:$ZZ$1440, 1188, MATCH($B$3, resultados!$A$1:$ZZ$1, 0))</f>
        <v/>
      </c>
    </row>
    <row r="1195">
      <c r="A1195">
        <f>INDEX(resultados!$A$2:$ZZ$1440, 1189, MATCH($B$1, resultados!$A$1:$ZZ$1, 0))</f>
        <v/>
      </c>
      <c r="B1195">
        <f>INDEX(resultados!$A$2:$ZZ$1440, 1189, MATCH($B$2, resultados!$A$1:$ZZ$1, 0))</f>
        <v/>
      </c>
      <c r="C1195">
        <f>INDEX(resultados!$A$2:$ZZ$1440, 1189, MATCH($B$3, resultados!$A$1:$ZZ$1, 0))</f>
        <v/>
      </c>
    </row>
    <row r="1196">
      <c r="A1196">
        <f>INDEX(resultados!$A$2:$ZZ$1440, 1190, MATCH($B$1, resultados!$A$1:$ZZ$1, 0))</f>
        <v/>
      </c>
      <c r="B1196">
        <f>INDEX(resultados!$A$2:$ZZ$1440, 1190, MATCH($B$2, resultados!$A$1:$ZZ$1, 0))</f>
        <v/>
      </c>
      <c r="C1196">
        <f>INDEX(resultados!$A$2:$ZZ$1440, 1190, MATCH($B$3, resultados!$A$1:$ZZ$1, 0))</f>
        <v/>
      </c>
    </row>
    <row r="1197">
      <c r="A1197">
        <f>INDEX(resultados!$A$2:$ZZ$1440, 1191, MATCH($B$1, resultados!$A$1:$ZZ$1, 0))</f>
        <v/>
      </c>
      <c r="B1197">
        <f>INDEX(resultados!$A$2:$ZZ$1440, 1191, MATCH($B$2, resultados!$A$1:$ZZ$1, 0))</f>
        <v/>
      </c>
      <c r="C1197">
        <f>INDEX(resultados!$A$2:$ZZ$1440, 1191, MATCH($B$3, resultados!$A$1:$ZZ$1, 0))</f>
        <v/>
      </c>
    </row>
    <row r="1198">
      <c r="A1198">
        <f>INDEX(resultados!$A$2:$ZZ$1440, 1192, MATCH($B$1, resultados!$A$1:$ZZ$1, 0))</f>
        <v/>
      </c>
      <c r="B1198">
        <f>INDEX(resultados!$A$2:$ZZ$1440, 1192, MATCH($B$2, resultados!$A$1:$ZZ$1, 0))</f>
        <v/>
      </c>
      <c r="C1198">
        <f>INDEX(resultados!$A$2:$ZZ$1440, 1192, MATCH($B$3, resultados!$A$1:$ZZ$1, 0))</f>
        <v/>
      </c>
    </row>
    <row r="1199">
      <c r="A1199">
        <f>INDEX(resultados!$A$2:$ZZ$1440, 1193, MATCH($B$1, resultados!$A$1:$ZZ$1, 0))</f>
        <v/>
      </c>
      <c r="B1199">
        <f>INDEX(resultados!$A$2:$ZZ$1440, 1193, MATCH($B$2, resultados!$A$1:$ZZ$1, 0))</f>
        <v/>
      </c>
      <c r="C1199">
        <f>INDEX(resultados!$A$2:$ZZ$1440, 1193, MATCH($B$3, resultados!$A$1:$ZZ$1, 0))</f>
        <v/>
      </c>
    </row>
    <row r="1200">
      <c r="A1200">
        <f>INDEX(resultados!$A$2:$ZZ$1440, 1194, MATCH($B$1, resultados!$A$1:$ZZ$1, 0))</f>
        <v/>
      </c>
      <c r="B1200">
        <f>INDEX(resultados!$A$2:$ZZ$1440, 1194, MATCH($B$2, resultados!$A$1:$ZZ$1, 0))</f>
        <v/>
      </c>
      <c r="C1200">
        <f>INDEX(resultados!$A$2:$ZZ$1440, 1194, MATCH($B$3, resultados!$A$1:$ZZ$1, 0))</f>
        <v/>
      </c>
    </row>
    <row r="1201">
      <c r="A1201">
        <f>INDEX(resultados!$A$2:$ZZ$1440, 1195, MATCH($B$1, resultados!$A$1:$ZZ$1, 0))</f>
        <v/>
      </c>
      <c r="B1201">
        <f>INDEX(resultados!$A$2:$ZZ$1440, 1195, MATCH($B$2, resultados!$A$1:$ZZ$1, 0))</f>
        <v/>
      </c>
      <c r="C1201">
        <f>INDEX(resultados!$A$2:$ZZ$1440, 1195, MATCH($B$3, resultados!$A$1:$ZZ$1, 0))</f>
        <v/>
      </c>
    </row>
    <row r="1202">
      <c r="A1202">
        <f>INDEX(resultados!$A$2:$ZZ$1440, 1196, MATCH($B$1, resultados!$A$1:$ZZ$1, 0))</f>
        <v/>
      </c>
      <c r="B1202">
        <f>INDEX(resultados!$A$2:$ZZ$1440, 1196, MATCH($B$2, resultados!$A$1:$ZZ$1, 0))</f>
        <v/>
      </c>
      <c r="C1202">
        <f>INDEX(resultados!$A$2:$ZZ$1440, 1196, MATCH($B$3, resultados!$A$1:$ZZ$1, 0))</f>
        <v/>
      </c>
    </row>
    <row r="1203">
      <c r="A1203">
        <f>INDEX(resultados!$A$2:$ZZ$1440, 1197, MATCH($B$1, resultados!$A$1:$ZZ$1, 0))</f>
        <v/>
      </c>
      <c r="B1203">
        <f>INDEX(resultados!$A$2:$ZZ$1440, 1197, MATCH($B$2, resultados!$A$1:$ZZ$1, 0))</f>
        <v/>
      </c>
      <c r="C1203">
        <f>INDEX(resultados!$A$2:$ZZ$1440, 1197, MATCH($B$3, resultados!$A$1:$ZZ$1, 0))</f>
        <v/>
      </c>
    </row>
    <row r="1204">
      <c r="A1204">
        <f>INDEX(resultados!$A$2:$ZZ$1440, 1198, MATCH($B$1, resultados!$A$1:$ZZ$1, 0))</f>
        <v/>
      </c>
      <c r="B1204">
        <f>INDEX(resultados!$A$2:$ZZ$1440, 1198, MATCH($B$2, resultados!$A$1:$ZZ$1, 0))</f>
        <v/>
      </c>
      <c r="C1204">
        <f>INDEX(resultados!$A$2:$ZZ$1440, 1198, MATCH($B$3, resultados!$A$1:$ZZ$1, 0))</f>
        <v/>
      </c>
    </row>
    <row r="1205">
      <c r="A1205">
        <f>INDEX(resultados!$A$2:$ZZ$1440, 1199, MATCH($B$1, resultados!$A$1:$ZZ$1, 0))</f>
        <v/>
      </c>
      <c r="B1205">
        <f>INDEX(resultados!$A$2:$ZZ$1440, 1199, MATCH($B$2, resultados!$A$1:$ZZ$1, 0))</f>
        <v/>
      </c>
      <c r="C1205">
        <f>INDEX(resultados!$A$2:$ZZ$1440, 1199, MATCH($B$3, resultados!$A$1:$ZZ$1, 0))</f>
        <v/>
      </c>
    </row>
    <row r="1206">
      <c r="A1206">
        <f>INDEX(resultados!$A$2:$ZZ$1440, 1200, MATCH($B$1, resultados!$A$1:$ZZ$1, 0))</f>
        <v/>
      </c>
      <c r="B1206">
        <f>INDEX(resultados!$A$2:$ZZ$1440, 1200, MATCH($B$2, resultados!$A$1:$ZZ$1, 0))</f>
        <v/>
      </c>
      <c r="C1206">
        <f>INDEX(resultados!$A$2:$ZZ$1440, 1200, MATCH($B$3, resultados!$A$1:$ZZ$1, 0))</f>
        <v/>
      </c>
    </row>
    <row r="1207">
      <c r="A1207">
        <f>INDEX(resultados!$A$2:$ZZ$1440, 1201, MATCH($B$1, resultados!$A$1:$ZZ$1, 0))</f>
        <v/>
      </c>
      <c r="B1207">
        <f>INDEX(resultados!$A$2:$ZZ$1440, 1201, MATCH($B$2, resultados!$A$1:$ZZ$1, 0))</f>
        <v/>
      </c>
      <c r="C1207">
        <f>INDEX(resultados!$A$2:$ZZ$1440, 1201, MATCH($B$3, resultados!$A$1:$ZZ$1, 0))</f>
        <v/>
      </c>
    </row>
    <row r="1208">
      <c r="A1208">
        <f>INDEX(resultados!$A$2:$ZZ$1440, 1202, MATCH($B$1, resultados!$A$1:$ZZ$1, 0))</f>
        <v/>
      </c>
      <c r="B1208">
        <f>INDEX(resultados!$A$2:$ZZ$1440, 1202, MATCH($B$2, resultados!$A$1:$ZZ$1, 0))</f>
        <v/>
      </c>
      <c r="C1208">
        <f>INDEX(resultados!$A$2:$ZZ$1440, 1202, MATCH($B$3, resultados!$A$1:$ZZ$1, 0))</f>
        <v/>
      </c>
    </row>
    <row r="1209">
      <c r="A1209">
        <f>INDEX(resultados!$A$2:$ZZ$1440, 1203, MATCH($B$1, resultados!$A$1:$ZZ$1, 0))</f>
        <v/>
      </c>
      <c r="B1209">
        <f>INDEX(resultados!$A$2:$ZZ$1440, 1203, MATCH($B$2, resultados!$A$1:$ZZ$1, 0))</f>
        <v/>
      </c>
      <c r="C1209">
        <f>INDEX(resultados!$A$2:$ZZ$1440, 1203, MATCH($B$3, resultados!$A$1:$ZZ$1, 0))</f>
        <v/>
      </c>
    </row>
    <row r="1210">
      <c r="A1210">
        <f>INDEX(resultados!$A$2:$ZZ$1440, 1204, MATCH($B$1, resultados!$A$1:$ZZ$1, 0))</f>
        <v/>
      </c>
      <c r="B1210">
        <f>INDEX(resultados!$A$2:$ZZ$1440, 1204, MATCH($B$2, resultados!$A$1:$ZZ$1, 0))</f>
        <v/>
      </c>
      <c r="C1210">
        <f>INDEX(resultados!$A$2:$ZZ$1440, 1204, MATCH($B$3, resultados!$A$1:$ZZ$1, 0))</f>
        <v/>
      </c>
    </row>
    <row r="1211">
      <c r="A1211">
        <f>INDEX(resultados!$A$2:$ZZ$1440, 1205, MATCH($B$1, resultados!$A$1:$ZZ$1, 0))</f>
        <v/>
      </c>
      <c r="B1211">
        <f>INDEX(resultados!$A$2:$ZZ$1440, 1205, MATCH($B$2, resultados!$A$1:$ZZ$1, 0))</f>
        <v/>
      </c>
      <c r="C1211">
        <f>INDEX(resultados!$A$2:$ZZ$1440, 1205, MATCH($B$3, resultados!$A$1:$ZZ$1, 0))</f>
        <v/>
      </c>
    </row>
    <row r="1212">
      <c r="A1212">
        <f>INDEX(resultados!$A$2:$ZZ$1440, 1206, MATCH($B$1, resultados!$A$1:$ZZ$1, 0))</f>
        <v/>
      </c>
      <c r="B1212">
        <f>INDEX(resultados!$A$2:$ZZ$1440, 1206, MATCH($B$2, resultados!$A$1:$ZZ$1, 0))</f>
        <v/>
      </c>
      <c r="C1212">
        <f>INDEX(resultados!$A$2:$ZZ$1440, 1206, MATCH($B$3, resultados!$A$1:$ZZ$1, 0))</f>
        <v/>
      </c>
    </row>
    <row r="1213">
      <c r="A1213">
        <f>INDEX(resultados!$A$2:$ZZ$1440, 1207, MATCH($B$1, resultados!$A$1:$ZZ$1, 0))</f>
        <v/>
      </c>
      <c r="B1213">
        <f>INDEX(resultados!$A$2:$ZZ$1440, 1207, MATCH($B$2, resultados!$A$1:$ZZ$1, 0))</f>
        <v/>
      </c>
      <c r="C1213">
        <f>INDEX(resultados!$A$2:$ZZ$1440, 1207, MATCH($B$3, resultados!$A$1:$ZZ$1, 0))</f>
        <v/>
      </c>
    </row>
    <row r="1214">
      <c r="A1214">
        <f>INDEX(resultados!$A$2:$ZZ$1440, 1208, MATCH($B$1, resultados!$A$1:$ZZ$1, 0))</f>
        <v/>
      </c>
      <c r="B1214">
        <f>INDEX(resultados!$A$2:$ZZ$1440, 1208, MATCH($B$2, resultados!$A$1:$ZZ$1, 0))</f>
        <v/>
      </c>
      <c r="C1214">
        <f>INDEX(resultados!$A$2:$ZZ$1440, 1208, MATCH($B$3, resultados!$A$1:$ZZ$1, 0))</f>
        <v/>
      </c>
    </row>
    <row r="1215">
      <c r="A1215">
        <f>INDEX(resultados!$A$2:$ZZ$1440, 1209, MATCH($B$1, resultados!$A$1:$ZZ$1, 0))</f>
        <v/>
      </c>
      <c r="B1215">
        <f>INDEX(resultados!$A$2:$ZZ$1440, 1209, MATCH($B$2, resultados!$A$1:$ZZ$1, 0))</f>
        <v/>
      </c>
      <c r="C1215">
        <f>INDEX(resultados!$A$2:$ZZ$1440, 1209, MATCH($B$3, resultados!$A$1:$ZZ$1, 0))</f>
        <v/>
      </c>
    </row>
    <row r="1216">
      <c r="A1216">
        <f>INDEX(resultados!$A$2:$ZZ$1440, 1210, MATCH($B$1, resultados!$A$1:$ZZ$1, 0))</f>
        <v/>
      </c>
      <c r="B1216">
        <f>INDEX(resultados!$A$2:$ZZ$1440, 1210, MATCH($B$2, resultados!$A$1:$ZZ$1, 0))</f>
        <v/>
      </c>
      <c r="C1216">
        <f>INDEX(resultados!$A$2:$ZZ$1440, 1210, MATCH($B$3, resultados!$A$1:$ZZ$1, 0))</f>
        <v/>
      </c>
    </row>
    <row r="1217">
      <c r="A1217">
        <f>INDEX(resultados!$A$2:$ZZ$1440, 1211, MATCH($B$1, resultados!$A$1:$ZZ$1, 0))</f>
        <v/>
      </c>
      <c r="B1217">
        <f>INDEX(resultados!$A$2:$ZZ$1440, 1211, MATCH($B$2, resultados!$A$1:$ZZ$1, 0))</f>
        <v/>
      </c>
      <c r="C1217">
        <f>INDEX(resultados!$A$2:$ZZ$1440, 1211, MATCH($B$3, resultados!$A$1:$ZZ$1, 0))</f>
        <v/>
      </c>
    </row>
    <row r="1218">
      <c r="A1218">
        <f>INDEX(resultados!$A$2:$ZZ$1440, 1212, MATCH($B$1, resultados!$A$1:$ZZ$1, 0))</f>
        <v/>
      </c>
      <c r="B1218">
        <f>INDEX(resultados!$A$2:$ZZ$1440, 1212, MATCH($B$2, resultados!$A$1:$ZZ$1, 0))</f>
        <v/>
      </c>
      <c r="C1218">
        <f>INDEX(resultados!$A$2:$ZZ$1440, 1212, MATCH($B$3, resultados!$A$1:$ZZ$1, 0))</f>
        <v/>
      </c>
    </row>
    <row r="1219">
      <c r="A1219">
        <f>INDEX(resultados!$A$2:$ZZ$1440, 1213, MATCH($B$1, resultados!$A$1:$ZZ$1, 0))</f>
        <v/>
      </c>
      <c r="B1219">
        <f>INDEX(resultados!$A$2:$ZZ$1440, 1213, MATCH($B$2, resultados!$A$1:$ZZ$1, 0))</f>
        <v/>
      </c>
      <c r="C1219">
        <f>INDEX(resultados!$A$2:$ZZ$1440, 1213, MATCH($B$3, resultados!$A$1:$ZZ$1, 0))</f>
        <v/>
      </c>
    </row>
    <row r="1220">
      <c r="A1220">
        <f>INDEX(resultados!$A$2:$ZZ$1440, 1214, MATCH($B$1, resultados!$A$1:$ZZ$1, 0))</f>
        <v/>
      </c>
      <c r="B1220">
        <f>INDEX(resultados!$A$2:$ZZ$1440, 1214, MATCH($B$2, resultados!$A$1:$ZZ$1, 0))</f>
        <v/>
      </c>
      <c r="C1220">
        <f>INDEX(resultados!$A$2:$ZZ$1440, 1214, MATCH($B$3, resultados!$A$1:$ZZ$1, 0))</f>
        <v/>
      </c>
    </row>
    <row r="1221">
      <c r="A1221">
        <f>INDEX(resultados!$A$2:$ZZ$1440, 1215, MATCH($B$1, resultados!$A$1:$ZZ$1, 0))</f>
        <v/>
      </c>
      <c r="B1221">
        <f>INDEX(resultados!$A$2:$ZZ$1440, 1215, MATCH($B$2, resultados!$A$1:$ZZ$1, 0))</f>
        <v/>
      </c>
      <c r="C1221">
        <f>INDEX(resultados!$A$2:$ZZ$1440, 1215, MATCH($B$3, resultados!$A$1:$ZZ$1, 0))</f>
        <v/>
      </c>
    </row>
    <row r="1222">
      <c r="A1222">
        <f>INDEX(resultados!$A$2:$ZZ$1440, 1216, MATCH($B$1, resultados!$A$1:$ZZ$1, 0))</f>
        <v/>
      </c>
      <c r="B1222">
        <f>INDEX(resultados!$A$2:$ZZ$1440, 1216, MATCH($B$2, resultados!$A$1:$ZZ$1, 0))</f>
        <v/>
      </c>
      <c r="C1222">
        <f>INDEX(resultados!$A$2:$ZZ$1440, 1216, MATCH($B$3, resultados!$A$1:$ZZ$1, 0))</f>
        <v/>
      </c>
    </row>
    <row r="1223">
      <c r="A1223">
        <f>INDEX(resultados!$A$2:$ZZ$1440, 1217, MATCH($B$1, resultados!$A$1:$ZZ$1, 0))</f>
        <v/>
      </c>
      <c r="B1223">
        <f>INDEX(resultados!$A$2:$ZZ$1440, 1217, MATCH($B$2, resultados!$A$1:$ZZ$1, 0))</f>
        <v/>
      </c>
      <c r="C1223">
        <f>INDEX(resultados!$A$2:$ZZ$1440, 1217, MATCH($B$3, resultados!$A$1:$ZZ$1, 0))</f>
        <v/>
      </c>
    </row>
    <row r="1224">
      <c r="A1224">
        <f>INDEX(resultados!$A$2:$ZZ$1440, 1218, MATCH($B$1, resultados!$A$1:$ZZ$1, 0))</f>
        <v/>
      </c>
      <c r="B1224">
        <f>INDEX(resultados!$A$2:$ZZ$1440, 1218, MATCH($B$2, resultados!$A$1:$ZZ$1, 0))</f>
        <v/>
      </c>
      <c r="C1224">
        <f>INDEX(resultados!$A$2:$ZZ$1440, 1218, MATCH($B$3, resultados!$A$1:$ZZ$1, 0))</f>
        <v/>
      </c>
    </row>
    <row r="1225">
      <c r="A1225">
        <f>INDEX(resultados!$A$2:$ZZ$1440, 1219, MATCH($B$1, resultados!$A$1:$ZZ$1, 0))</f>
        <v/>
      </c>
      <c r="B1225">
        <f>INDEX(resultados!$A$2:$ZZ$1440, 1219, MATCH($B$2, resultados!$A$1:$ZZ$1, 0))</f>
        <v/>
      </c>
      <c r="C1225">
        <f>INDEX(resultados!$A$2:$ZZ$1440, 1219, MATCH($B$3, resultados!$A$1:$ZZ$1, 0))</f>
        <v/>
      </c>
    </row>
    <row r="1226">
      <c r="A1226">
        <f>INDEX(resultados!$A$2:$ZZ$1440, 1220, MATCH($B$1, resultados!$A$1:$ZZ$1, 0))</f>
        <v/>
      </c>
      <c r="B1226">
        <f>INDEX(resultados!$A$2:$ZZ$1440, 1220, MATCH($B$2, resultados!$A$1:$ZZ$1, 0))</f>
        <v/>
      </c>
      <c r="C1226">
        <f>INDEX(resultados!$A$2:$ZZ$1440, 1220, MATCH($B$3, resultados!$A$1:$ZZ$1, 0))</f>
        <v/>
      </c>
    </row>
    <row r="1227">
      <c r="A1227">
        <f>INDEX(resultados!$A$2:$ZZ$1440, 1221, MATCH($B$1, resultados!$A$1:$ZZ$1, 0))</f>
        <v/>
      </c>
      <c r="B1227">
        <f>INDEX(resultados!$A$2:$ZZ$1440, 1221, MATCH($B$2, resultados!$A$1:$ZZ$1, 0))</f>
        <v/>
      </c>
      <c r="C1227">
        <f>INDEX(resultados!$A$2:$ZZ$1440, 1221, MATCH($B$3, resultados!$A$1:$ZZ$1, 0))</f>
        <v/>
      </c>
    </row>
    <row r="1228">
      <c r="A1228">
        <f>INDEX(resultados!$A$2:$ZZ$1440, 1222, MATCH($B$1, resultados!$A$1:$ZZ$1, 0))</f>
        <v/>
      </c>
      <c r="B1228">
        <f>INDEX(resultados!$A$2:$ZZ$1440, 1222, MATCH($B$2, resultados!$A$1:$ZZ$1, 0))</f>
        <v/>
      </c>
      <c r="C1228">
        <f>INDEX(resultados!$A$2:$ZZ$1440, 1222, MATCH($B$3, resultados!$A$1:$ZZ$1, 0))</f>
        <v/>
      </c>
    </row>
    <row r="1229">
      <c r="A1229">
        <f>INDEX(resultados!$A$2:$ZZ$1440, 1223, MATCH($B$1, resultados!$A$1:$ZZ$1, 0))</f>
        <v/>
      </c>
      <c r="B1229">
        <f>INDEX(resultados!$A$2:$ZZ$1440, 1223, MATCH($B$2, resultados!$A$1:$ZZ$1, 0))</f>
        <v/>
      </c>
      <c r="C1229">
        <f>INDEX(resultados!$A$2:$ZZ$1440, 1223, MATCH($B$3, resultados!$A$1:$ZZ$1, 0))</f>
        <v/>
      </c>
    </row>
    <row r="1230">
      <c r="A1230">
        <f>INDEX(resultados!$A$2:$ZZ$1440, 1224, MATCH($B$1, resultados!$A$1:$ZZ$1, 0))</f>
        <v/>
      </c>
      <c r="B1230">
        <f>INDEX(resultados!$A$2:$ZZ$1440, 1224, MATCH($B$2, resultados!$A$1:$ZZ$1, 0))</f>
        <v/>
      </c>
      <c r="C1230">
        <f>INDEX(resultados!$A$2:$ZZ$1440, 1224, MATCH($B$3, resultados!$A$1:$ZZ$1, 0))</f>
        <v/>
      </c>
    </row>
    <row r="1231">
      <c r="A1231">
        <f>INDEX(resultados!$A$2:$ZZ$1440, 1225, MATCH($B$1, resultados!$A$1:$ZZ$1, 0))</f>
        <v/>
      </c>
      <c r="B1231">
        <f>INDEX(resultados!$A$2:$ZZ$1440, 1225, MATCH($B$2, resultados!$A$1:$ZZ$1, 0))</f>
        <v/>
      </c>
      <c r="C1231">
        <f>INDEX(resultados!$A$2:$ZZ$1440, 1225, MATCH($B$3, resultados!$A$1:$ZZ$1, 0))</f>
        <v/>
      </c>
    </row>
    <row r="1232">
      <c r="A1232">
        <f>INDEX(resultados!$A$2:$ZZ$1440, 1226, MATCH($B$1, resultados!$A$1:$ZZ$1, 0))</f>
        <v/>
      </c>
      <c r="B1232">
        <f>INDEX(resultados!$A$2:$ZZ$1440, 1226, MATCH($B$2, resultados!$A$1:$ZZ$1, 0))</f>
        <v/>
      </c>
      <c r="C1232">
        <f>INDEX(resultados!$A$2:$ZZ$1440, 1226, MATCH($B$3, resultados!$A$1:$ZZ$1, 0))</f>
        <v/>
      </c>
    </row>
    <row r="1233">
      <c r="A1233">
        <f>INDEX(resultados!$A$2:$ZZ$1440, 1227, MATCH($B$1, resultados!$A$1:$ZZ$1, 0))</f>
        <v/>
      </c>
      <c r="B1233">
        <f>INDEX(resultados!$A$2:$ZZ$1440, 1227, MATCH($B$2, resultados!$A$1:$ZZ$1, 0))</f>
        <v/>
      </c>
      <c r="C1233">
        <f>INDEX(resultados!$A$2:$ZZ$1440, 1227, MATCH($B$3, resultados!$A$1:$ZZ$1, 0))</f>
        <v/>
      </c>
    </row>
    <row r="1234">
      <c r="A1234">
        <f>INDEX(resultados!$A$2:$ZZ$1440, 1228, MATCH($B$1, resultados!$A$1:$ZZ$1, 0))</f>
        <v/>
      </c>
      <c r="B1234">
        <f>INDEX(resultados!$A$2:$ZZ$1440, 1228, MATCH($B$2, resultados!$A$1:$ZZ$1, 0))</f>
        <v/>
      </c>
      <c r="C1234">
        <f>INDEX(resultados!$A$2:$ZZ$1440, 1228, MATCH($B$3, resultados!$A$1:$ZZ$1, 0))</f>
        <v/>
      </c>
    </row>
    <row r="1235">
      <c r="A1235">
        <f>INDEX(resultados!$A$2:$ZZ$1440, 1229, MATCH($B$1, resultados!$A$1:$ZZ$1, 0))</f>
        <v/>
      </c>
      <c r="B1235">
        <f>INDEX(resultados!$A$2:$ZZ$1440, 1229, MATCH($B$2, resultados!$A$1:$ZZ$1, 0))</f>
        <v/>
      </c>
      <c r="C1235">
        <f>INDEX(resultados!$A$2:$ZZ$1440, 1229, MATCH($B$3, resultados!$A$1:$ZZ$1, 0))</f>
        <v/>
      </c>
    </row>
    <row r="1236">
      <c r="A1236">
        <f>INDEX(resultados!$A$2:$ZZ$1440, 1230, MATCH($B$1, resultados!$A$1:$ZZ$1, 0))</f>
        <v/>
      </c>
      <c r="B1236">
        <f>INDEX(resultados!$A$2:$ZZ$1440, 1230, MATCH($B$2, resultados!$A$1:$ZZ$1, 0))</f>
        <v/>
      </c>
      <c r="C1236">
        <f>INDEX(resultados!$A$2:$ZZ$1440, 1230, MATCH($B$3, resultados!$A$1:$ZZ$1, 0))</f>
        <v/>
      </c>
    </row>
    <row r="1237">
      <c r="A1237">
        <f>INDEX(resultados!$A$2:$ZZ$1440, 1231, MATCH($B$1, resultados!$A$1:$ZZ$1, 0))</f>
        <v/>
      </c>
      <c r="B1237">
        <f>INDEX(resultados!$A$2:$ZZ$1440, 1231, MATCH($B$2, resultados!$A$1:$ZZ$1, 0))</f>
        <v/>
      </c>
      <c r="C1237">
        <f>INDEX(resultados!$A$2:$ZZ$1440, 1231, MATCH($B$3, resultados!$A$1:$ZZ$1, 0))</f>
        <v/>
      </c>
    </row>
    <row r="1238">
      <c r="A1238">
        <f>INDEX(resultados!$A$2:$ZZ$1440, 1232, MATCH($B$1, resultados!$A$1:$ZZ$1, 0))</f>
        <v/>
      </c>
      <c r="B1238">
        <f>INDEX(resultados!$A$2:$ZZ$1440, 1232, MATCH($B$2, resultados!$A$1:$ZZ$1, 0))</f>
        <v/>
      </c>
      <c r="C1238">
        <f>INDEX(resultados!$A$2:$ZZ$1440, 1232, MATCH($B$3, resultados!$A$1:$ZZ$1, 0))</f>
        <v/>
      </c>
    </row>
    <row r="1239">
      <c r="A1239">
        <f>INDEX(resultados!$A$2:$ZZ$1440, 1233, MATCH($B$1, resultados!$A$1:$ZZ$1, 0))</f>
        <v/>
      </c>
      <c r="B1239">
        <f>INDEX(resultados!$A$2:$ZZ$1440, 1233, MATCH($B$2, resultados!$A$1:$ZZ$1, 0))</f>
        <v/>
      </c>
      <c r="C1239">
        <f>INDEX(resultados!$A$2:$ZZ$1440, 1233, MATCH($B$3, resultados!$A$1:$ZZ$1, 0))</f>
        <v/>
      </c>
    </row>
    <row r="1240">
      <c r="A1240">
        <f>INDEX(resultados!$A$2:$ZZ$1440, 1234, MATCH($B$1, resultados!$A$1:$ZZ$1, 0))</f>
        <v/>
      </c>
      <c r="B1240">
        <f>INDEX(resultados!$A$2:$ZZ$1440, 1234, MATCH($B$2, resultados!$A$1:$ZZ$1, 0))</f>
        <v/>
      </c>
      <c r="C1240">
        <f>INDEX(resultados!$A$2:$ZZ$1440, 1234, MATCH($B$3, resultados!$A$1:$ZZ$1, 0))</f>
        <v/>
      </c>
    </row>
    <row r="1241">
      <c r="A1241">
        <f>INDEX(resultados!$A$2:$ZZ$1440, 1235, MATCH($B$1, resultados!$A$1:$ZZ$1, 0))</f>
        <v/>
      </c>
      <c r="B1241">
        <f>INDEX(resultados!$A$2:$ZZ$1440, 1235, MATCH($B$2, resultados!$A$1:$ZZ$1, 0))</f>
        <v/>
      </c>
      <c r="C1241">
        <f>INDEX(resultados!$A$2:$ZZ$1440, 1235, MATCH($B$3, resultados!$A$1:$ZZ$1, 0))</f>
        <v/>
      </c>
    </row>
    <row r="1242">
      <c r="A1242">
        <f>INDEX(resultados!$A$2:$ZZ$1440, 1236, MATCH($B$1, resultados!$A$1:$ZZ$1, 0))</f>
        <v/>
      </c>
      <c r="B1242">
        <f>INDEX(resultados!$A$2:$ZZ$1440, 1236, MATCH($B$2, resultados!$A$1:$ZZ$1, 0))</f>
        <v/>
      </c>
      <c r="C1242">
        <f>INDEX(resultados!$A$2:$ZZ$1440, 1236, MATCH($B$3, resultados!$A$1:$ZZ$1, 0))</f>
        <v/>
      </c>
    </row>
    <row r="1243">
      <c r="A1243">
        <f>INDEX(resultados!$A$2:$ZZ$1440, 1237, MATCH($B$1, resultados!$A$1:$ZZ$1, 0))</f>
        <v/>
      </c>
      <c r="B1243">
        <f>INDEX(resultados!$A$2:$ZZ$1440, 1237, MATCH($B$2, resultados!$A$1:$ZZ$1, 0))</f>
        <v/>
      </c>
      <c r="C1243">
        <f>INDEX(resultados!$A$2:$ZZ$1440, 1237, MATCH($B$3, resultados!$A$1:$ZZ$1, 0))</f>
        <v/>
      </c>
    </row>
    <row r="1244">
      <c r="A1244">
        <f>INDEX(resultados!$A$2:$ZZ$1440, 1238, MATCH($B$1, resultados!$A$1:$ZZ$1, 0))</f>
        <v/>
      </c>
      <c r="B1244">
        <f>INDEX(resultados!$A$2:$ZZ$1440, 1238, MATCH($B$2, resultados!$A$1:$ZZ$1, 0))</f>
        <v/>
      </c>
      <c r="C1244">
        <f>INDEX(resultados!$A$2:$ZZ$1440, 1238, MATCH($B$3, resultados!$A$1:$ZZ$1, 0))</f>
        <v/>
      </c>
    </row>
    <row r="1245">
      <c r="A1245">
        <f>INDEX(resultados!$A$2:$ZZ$1440, 1239, MATCH($B$1, resultados!$A$1:$ZZ$1, 0))</f>
        <v/>
      </c>
      <c r="B1245">
        <f>INDEX(resultados!$A$2:$ZZ$1440, 1239, MATCH($B$2, resultados!$A$1:$ZZ$1, 0))</f>
        <v/>
      </c>
      <c r="C1245">
        <f>INDEX(resultados!$A$2:$ZZ$1440, 1239, MATCH($B$3, resultados!$A$1:$ZZ$1, 0))</f>
        <v/>
      </c>
    </row>
    <row r="1246">
      <c r="A1246">
        <f>INDEX(resultados!$A$2:$ZZ$1440, 1240, MATCH($B$1, resultados!$A$1:$ZZ$1, 0))</f>
        <v/>
      </c>
      <c r="B1246">
        <f>INDEX(resultados!$A$2:$ZZ$1440, 1240, MATCH($B$2, resultados!$A$1:$ZZ$1, 0))</f>
        <v/>
      </c>
      <c r="C1246">
        <f>INDEX(resultados!$A$2:$ZZ$1440, 1240, MATCH($B$3, resultados!$A$1:$ZZ$1, 0))</f>
        <v/>
      </c>
    </row>
    <row r="1247">
      <c r="A1247">
        <f>INDEX(resultados!$A$2:$ZZ$1440, 1241, MATCH($B$1, resultados!$A$1:$ZZ$1, 0))</f>
        <v/>
      </c>
      <c r="B1247">
        <f>INDEX(resultados!$A$2:$ZZ$1440, 1241, MATCH($B$2, resultados!$A$1:$ZZ$1, 0))</f>
        <v/>
      </c>
      <c r="C1247">
        <f>INDEX(resultados!$A$2:$ZZ$1440, 1241, MATCH($B$3, resultados!$A$1:$ZZ$1, 0))</f>
        <v/>
      </c>
    </row>
    <row r="1248">
      <c r="A1248">
        <f>INDEX(resultados!$A$2:$ZZ$1440, 1242, MATCH($B$1, resultados!$A$1:$ZZ$1, 0))</f>
        <v/>
      </c>
      <c r="B1248">
        <f>INDEX(resultados!$A$2:$ZZ$1440, 1242, MATCH($B$2, resultados!$A$1:$ZZ$1, 0))</f>
        <v/>
      </c>
      <c r="C1248">
        <f>INDEX(resultados!$A$2:$ZZ$1440, 1242, MATCH($B$3, resultados!$A$1:$ZZ$1, 0))</f>
        <v/>
      </c>
    </row>
    <row r="1249">
      <c r="A1249">
        <f>INDEX(resultados!$A$2:$ZZ$1440, 1243, MATCH($B$1, resultados!$A$1:$ZZ$1, 0))</f>
        <v/>
      </c>
      <c r="B1249">
        <f>INDEX(resultados!$A$2:$ZZ$1440, 1243, MATCH($B$2, resultados!$A$1:$ZZ$1, 0))</f>
        <v/>
      </c>
      <c r="C1249">
        <f>INDEX(resultados!$A$2:$ZZ$1440, 1243, MATCH($B$3, resultados!$A$1:$ZZ$1, 0))</f>
        <v/>
      </c>
    </row>
    <row r="1250">
      <c r="A1250">
        <f>INDEX(resultados!$A$2:$ZZ$1440, 1244, MATCH($B$1, resultados!$A$1:$ZZ$1, 0))</f>
        <v/>
      </c>
      <c r="B1250">
        <f>INDEX(resultados!$A$2:$ZZ$1440, 1244, MATCH($B$2, resultados!$A$1:$ZZ$1, 0))</f>
        <v/>
      </c>
      <c r="C1250">
        <f>INDEX(resultados!$A$2:$ZZ$1440, 1244, MATCH($B$3, resultados!$A$1:$ZZ$1, 0))</f>
        <v/>
      </c>
    </row>
    <row r="1251">
      <c r="A1251">
        <f>INDEX(resultados!$A$2:$ZZ$1440, 1245, MATCH($B$1, resultados!$A$1:$ZZ$1, 0))</f>
        <v/>
      </c>
      <c r="B1251">
        <f>INDEX(resultados!$A$2:$ZZ$1440, 1245, MATCH($B$2, resultados!$A$1:$ZZ$1, 0))</f>
        <v/>
      </c>
      <c r="C1251">
        <f>INDEX(resultados!$A$2:$ZZ$1440, 1245, MATCH($B$3, resultados!$A$1:$ZZ$1, 0))</f>
        <v/>
      </c>
    </row>
    <row r="1252">
      <c r="A1252">
        <f>INDEX(resultados!$A$2:$ZZ$1440, 1246, MATCH($B$1, resultados!$A$1:$ZZ$1, 0))</f>
        <v/>
      </c>
      <c r="B1252">
        <f>INDEX(resultados!$A$2:$ZZ$1440, 1246, MATCH($B$2, resultados!$A$1:$ZZ$1, 0))</f>
        <v/>
      </c>
      <c r="C1252">
        <f>INDEX(resultados!$A$2:$ZZ$1440, 1246, MATCH($B$3, resultados!$A$1:$ZZ$1, 0))</f>
        <v/>
      </c>
    </row>
    <row r="1253">
      <c r="A1253">
        <f>INDEX(resultados!$A$2:$ZZ$1440, 1247, MATCH($B$1, resultados!$A$1:$ZZ$1, 0))</f>
        <v/>
      </c>
      <c r="B1253">
        <f>INDEX(resultados!$A$2:$ZZ$1440, 1247, MATCH($B$2, resultados!$A$1:$ZZ$1, 0))</f>
        <v/>
      </c>
      <c r="C1253">
        <f>INDEX(resultados!$A$2:$ZZ$1440, 1247, MATCH($B$3, resultados!$A$1:$ZZ$1, 0))</f>
        <v/>
      </c>
    </row>
    <row r="1254">
      <c r="A1254">
        <f>INDEX(resultados!$A$2:$ZZ$1440, 1248, MATCH($B$1, resultados!$A$1:$ZZ$1, 0))</f>
        <v/>
      </c>
      <c r="B1254">
        <f>INDEX(resultados!$A$2:$ZZ$1440, 1248, MATCH($B$2, resultados!$A$1:$ZZ$1, 0))</f>
        <v/>
      </c>
      <c r="C1254">
        <f>INDEX(resultados!$A$2:$ZZ$1440, 1248, MATCH($B$3, resultados!$A$1:$ZZ$1, 0))</f>
        <v/>
      </c>
    </row>
    <row r="1255">
      <c r="A1255">
        <f>INDEX(resultados!$A$2:$ZZ$1440, 1249, MATCH($B$1, resultados!$A$1:$ZZ$1, 0))</f>
        <v/>
      </c>
      <c r="B1255">
        <f>INDEX(resultados!$A$2:$ZZ$1440, 1249, MATCH($B$2, resultados!$A$1:$ZZ$1, 0))</f>
        <v/>
      </c>
      <c r="C1255">
        <f>INDEX(resultados!$A$2:$ZZ$1440, 1249, MATCH($B$3, resultados!$A$1:$ZZ$1, 0))</f>
        <v/>
      </c>
    </row>
    <row r="1256">
      <c r="A1256">
        <f>INDEX(resultados!$A$2:$ZZ$1440, 1250, MATCH($B$1, resultados!$A$1:$ZZ$1, 0))</f>
        <v/>
      </c>
      <c r="B1256">
        <f>INDEX(resultados!$A$2:$ZZ$1440, 1250, MATCH($B$2, resultados!$A$1:$ZZ$1, 0))</f>
        <v/>
      </c>
      <c r="C1256">
        <f>INDEX(resultados!$A$2:$ZZ$1440, 1250, MATCH($B$3, resultados!$A$1:$ZZ$1, 0))</f>
        <v/>
      </c>
    </row>
    <row r="1257">
      <c r="A1257">
        <f>INDEX(resultados!$A$2:$ZZ$1440, 1251, MATCH($B$1, resultados!$A$1:$ZZ$1, 0))</f>
        <v/>
      </c>
      <c r="B1257">
        <f>INDEX(resultados!$A$2:$ZZ$1440, 1251, MATCH($B$2, resultados!$A$1:$ZZ$1, 0))</f>
        <v/>
      </c>
      <c r="C1257">
        <f>INDEX(resultados!$A$2:$ZZ$1440, 1251, MATCH($B$3, resultados!$A$1:$ZZ$1, 0))</f>
        <v/>
      </c>
    </row>
    <row r="1258">
      <c r="A1258">
        <f>INDEX(resultados!$A$2:$ZZ$1440, 1252, MATCH($B$1, resultados!$A$1:$ZZ$1, 0))</f>
        <v/>
      </c>
      <c r="B1258">
        <f>INDEX(resultados!$A$2:$ZZ$1440, 1252, MATCH($B$2, resultados!$A$1:$ZZ$1, 0))</f>
        <v/>
      </c>
      <c r="C1258">
        <f>INDEX(resultados!$A$2:$ZZ$1440, 1252, MATCH($B$3, resultados!$A$1:$ZZ$1, 0))</f>
        <v/>
      </c>
    </row>
    <row r="1259">
      <c r="A1259">
        <f>INDEX(resultados!$A$2:$ZZ$1440, 1253, MATCH($B$1, resultados!$A$1:$ZZ$1, 0))</f>
        <v/>
      </c>
      <c r="B1259">
        <f>INDEX(resultados!$A$2:$ZZ$1440, 1253, MATCH($B$2, resultados!$A$1:$ZZ$1, 0))</f>
        <v/>
      </c>
      <c r="C1259">
        <f>INDEX(resultados!$A$2:$ZZ$1440, 1253, MATCH($B$3, resultados!$A$1:$ZZ$1, 0))</f>
        <v/>
      </c>
    </row>
    <row r="1260">
      <c r="A1260">
        <f>INDEX(resultados!$A$2:$ZZ$1440, 1254, MATCH($B$1, resultados!$A$1:$ZZ$1, 0))</f>
        <v/>
      </c>
      <c r="B1260">
        <f>INDEX(resultados!$A$2:$ZZ$1440, 1254, MATCH($B$2, resultados!$A$1:$ZZ$1, 0))</f>
        <v/>
      </c>
      <c r="C1260">
        <f>INDEX(resultados!$A$2:$ZZ$1440, 1254, MATCH($B$3, resultados!$A$1:$ZZ$1, 0))</f>
        <v/>
      </c>
    </row>
    <row r="1261">
      <c r="A1261">
        <f>INDEX(resultados!$A$2:$ZZ$1440, 1255, MATCH($B$1, resultados!$A$1:$ZZ$1, 0))</f>
        <v/>
      </c>
      <c r="B1261">
        <f>INDEX(resultados!$A$2:$ZZ$1440, 1255, MATCH($B$2, resultados!$A$1:$ZZ$1, 0))</f>
        <v/>
      </c>
      <c r="C1261">
        <f>INDEX(resultados!$A$2:$ZZ$1440, 1255, MATCH($B$3, resultados!$A$1:$ZZ$1, 0))</f>
        <v/>
      </c>
    </row>
    <row r="1262">
      <c r="A1262">
        <f>INDEX(resultados!$A$2:$ZZ$1440, 1256, MATCH($B$1, resultados!$A$1:$ZZ$1, 0))</f>
        <v/>
      </c>
      <c r="B1262">
        <f>INDEX(resultados!$A$2:$ZZ$1440, 1256, MATCH($B$2, resultados!$A$1:$ZZ$1, 0))</f>
        <v/>
      </c>
      <c r="C1262">
        <f>INDEX(resultados!$A$2:$ZZ$1440, 1256, MATCH($B$3, resultados!$A$1:$ZZ$1, 0))</f>
        <v/>
      </c>
    </row>
    <row r="1263">
      <c r="A1263">
        <f>INDEX(resultados!$A$2:$ZZ$1440, 1257, MATCH($B$1, resultados!$A$1:$ZZ$1, 0))</f>
        <v/>
      </c>
      <c r="B1263">
        <f>INDEX(resultados!$A$2:$ZZ$1440, 1257, MATCH($B$2, resultados!$A$1:$ZZ$1, 0))</f>
        <v/>
      </c>
      <c r="C1263">
        <f>INDEX(resultados!$A$2:$ZZ$1440, 1257, MATCH($B$3, resultados!$A$1:$ZZ$1, 0))</f>
        <v/>
      </c>
    </row>
    <row r="1264">
      <c r="A1264">
        <f>INDEX(resultados!$A$2:$ZZ$1440, 1258, MATCH($B$1, resultados!$A$1:$ZZ$1, 0))</f>
        <v/>
      </c>
      <c r="B1264">
        <f>INDEX(resultados!$A$2:$ZZ$1440, 1258, MATCH($B$2, resultados!$A$1:$ZZ$1, 0))</f>
        <v/>
      </c>
      <c r="C1264">
        <f>INDEX(resultados!$A$2:$ZZ$1440, 1258, MATCH($B$3, resultados!$A$1:$ZZ$1, 0))</f>
        <v/>
      </c>
    </row>
    <row r="1265">
      <c r="A1265">
        <f>INDEX(resultados!$A$2:$ZZ$1440, 1259, MATCH($B$1, resultados!$A$1:$ZZ$1, 0))</f>
        <v/>
      </c>
      <c r="B1265">
        <f>INDEX(resultados!$A$2:$ZZ$1440, 1259, MATCH($B$2, resultados!$A$1:$ZZ$1, 0))</f>
        <v/>
      </c>
      <c r="C1265">
        <f>INDEX(resultados!$A$2:$ZZ$1440, 1259, MATCH($B$3, resultados!$A$1:$ZZ$1, 0))</f>
        <v/>
      </c>
    </row>
    <row r="1266">
      <c r="A1266">
        <f>INDEX(resultados!$A$2:$ZZ$1440, 1260, MATCH($B$1, resultados!$A$1:$ZZ$1, 0))</f>
        <v/>
      </c>
      <c r="B1266">
        <f>INDEX(resultados!$A$2:$ZZ$1440, 1260, MATCH($B$2, resultados!$A$1:$ZZ$1, 0))</f>
        <v/>
      </c>
      <c r="C1266">
        <f>INDEX(resultados!$A$2:$ZZ$1440, 1260, MATCH($B$3, resultados!$A$1:$ZZ$1, 0))</f>
        <v/>
      </c>
    </row>
    <row r="1267">
      <c r="A1267">
        <f>INDEX(resultados!$A$2:$ZZ$1440, 1261, MATCH($B$1, resultados!$A$1:$ZZ$1, 0))</f>
        <v/>
      </c>
      <c r="B1267">
        <f>INDEX(resultados!$A$2:$ZZ$1440, 1261, MATCH($B$2, resultados!$A$1:$ZZ$1, 0))</f>
        <v/>
      </c>
      <c r="C1267">
        <f>INDEX(resultados!$A$2:$ZZ$1440, 1261, MATCH($B$3, resultados!$A$1:$ZZ$1, 0))</f>
        <v/>
      </c>
    </row>
    <row r="1268">
      <c r="A1268">
        <f>INDEX(resultados!$A$2:$ZZ$1440, 1262, MATCH($B$1, resultados!$A$1:$ZZ$1, 0))</f>
        <v/>
      </c>
      <c r="B1268">
        <f>INDEX(resultados!$A$2:$ZZ$1440, 1262, MATCH($B$2, resultados!$A$1:$ZZ$1, 0))</f>
        <v/>
      </c>
      <c r="C1268">
        <f>INDEX(resultados!$A$2:$ZZ$1440, 1262, MATCH($B$3, resultados!$A$1:$ZZ$1, 0))</f>
        <v/>
      </c>
    </row>
    <row r="1269">
      <c r="A1269">
        <f>INDEX(resultados!$A$2:$ZZ$1440, 1263, MATCH($B$1, resultados!$A$1:$ZZ$1, 0))</f>
        <v/>
      </c>
      <c r="B1269">
        <f>INDEX(resultados!$A$2:$ZZ$1440, 1263, MATCH($B$2, resultados!$A$1:$ZZ$1, 0))</f>
        <v/>
      </c>
      <c r="C1269">
        <f>INDEX(resultados!$A$2:$ZZ$1440, 1263, MATCH($B$3, resultados!$A$1:$ZZ$1, 0))</f>
        <v/>
      </c>
    </row>
    <row r="1270">
      <c r="A1270">
        <f>INDEX(resultados!$A$2:$ZZ$1440, 1264, MATCH($B$1, resultados!$A$1:$ZZ$1, 0))</f>
        <v/>
      </c>
      <c r="B1270">
        <f>INDEX(resultados!$A$2:$ZZ$1440, 1264, MATCH($B$2, resultados!$A$1:$ZZ$1, 0))</f>
        <v/>
      </c>
      <c r="C1270">
        <f>INDEX(resultados!$A$2:$ZZ$1440, 1264, MATCH($B$3, resultados!$A$1:$ZZ$1, 0))</f>
        <v/>
      </c>
    </row>
    <row r="1271">
      <c r="A1271">
        <f>INDEX(resultados!$A$2:$ZZ$1440, 1265, MATCH($B$1, resultados!$A$1:$ZZ$1, 0))</f>
        <v/>
      </c>
      <c r="B1271">
        <f>INDEX(resultados!$A$2:$ZZ$1440, 1265, MATCH($B$2, resultados!$A$1:$ZZ$1, 0))</f>
        <v/>
      </c>
      <c r="C1271">
        <f>INDEX(resultados!$A$2:$ZZ$1440, 1265, MATCH($B$3, resultados!$A$1:$ZZ$1, 0))</f>
        <v/>
      </c>
    </row>
    <row r="1272">
      <c r="A1272">
        <f>INDEX(resultados!$A$2:$ZZ$1440, 1266, MATCH($B$1, resultados!$A$1:$ZZ$1, 0))</f>
        <v/>
      </c>
      <c r="B1272">
        <f>INDEX(resultados!$A$2:$ZZ$1440, 1266, MATCH($B$2, resultados!$A$1:$ZZ$1, 0))</f>
        <v/>
      </c>
      <c r="C1272">
        <f>INDEX(resultados!$A$2:$ZZ$1440, 1266, MATCH($B$3, resultados!$A$1:$ZZ$1, 0))</f>
        <v/>
      </c>
    </row>
    <row r="1273">
      <c r="A1273">
        <f>INDEX(resultados!$A$2:$ZZ$1440, 1267, MATCH($B$1, resultados!$A$1:$ZZ$1, 0))</f>
        <v/>
      </c>
      <c r="B1273">
        <f>INDEX(resultados!$A$2:$ZZ$1440, 1267, MATCH($B$2, resultados!$A$1:$ZZ$1, 0))</f>
        <v/>
      </c>
      <c r="C1273">
        <f>INDEX(resultados!$A$2:$ZZ$1440, 1267, MATCH($B$3, resultados!$A$1:$ZZ$1, 0))</f>
        <v/>
      </c>
    </row>
    <row r="1274">
      <c r="A1274">
        <f>INDEX(resultados!$A$2:$ZZ$1440, 1268, MATCH($B$1, resultados!$A$1:$ZZ$1, 0))</f>
        <v/>
      </c>
      <c r="B1274">
        <f>INDEX(resultados!$A$2:$ZZ$1440, 1268, MATCH($B$2, resultados!$A$1:$ZZ$1, 0))</f>
        <v/>
      </c>
      <c r="C1274">
        <f>INDEX(resultados!$A$2:$ZZ$1440, 1268, MATCH($B$3, resultados!$A$1:$ZZ$1, 0))</f>
        <v/>
      </c>
    </row>
    <row r="1275">
      <c r="A1275">
        <f>INDEX(resultados!$A$2:$ZZ$1440, 1269, MATCH($B$1, resultados!$A$1:$ZZ$1, 0))</f>
        <v/>
      </c>
      <c r="B1275">
        <f>INDEX(resultados!$A$2:$ZZ$1440, 1269, MATCH($B$2, resultados!$A$1:$ZZ$1, 0))</f>
        <v/>
      </c>
      <c r="C1275">
        <f>INDEX(resultados!$A$2:$ZZ$1440, 1269, MATCH($B$3, resultados!$A$1:$ZZ$1, 0))</f>
        <v/>
      </c>
    </row>
    <row r="1276">
      <c r="A1276">
        <f>INDEX(resultados!$A$2:$ZZ$1440, 1270, MATCH($B$1, resultados!$A$1:$ZZ$1, 0))</f>
        <v/>
      </c>
      <c r="B1276">
        <f>INDEX(resultados!$A$2:$ZZ$1440, 1270, MATCH($B$2, resultados!$A$1:$ZZ$1, 0))</f>
        <v/>
      </c>
      <c r="C1276">
        <f>INDEX(resultados!$A$2:$ZZ$1440, 1270, MATCH($B$3, resultados!$A$1:$ZZ$1, 0))</f>
        <v/>
      </c>
    </row>
    <row r="1277">
      <c r="A1277">
        <f>INDEX(resultados!$A$2:$ZZ$1440, 1271, MATCH($B$1, resultados!$A$1:$ZZ$1, 0))</f>
        <v/>
      </c>
      <c r="B1277">
        <f>INDEX(resultados!$A$2:$ZZ$1440, 1271, MATCH($B$2, resultados!$A$1:$ZZ$1, 0))</f>
        <v/>
      </c>
      <c r="C1277">
        <f>INDEX(resultados!$A$2:$ZZ$1440, 1271, MATCH($B$3, resultados!$A$1:$ZZ$1, 0))</f>
        <v/>
      </c>
    </row>
    <row r="1278">
      <c r="A1278">
        <f>INDEX(resultados!$A$2:$ZZ$1440, 1272, MATCH($B$1, resultados!$A$1:$ZZ$1, 0))</f>
        <v/>
      </c>
      <c r="B1278">
        <f>INDEX(resultados!$A$2:$ZZ$1440, 1272, MATCH($B$2, resultados!$A$1:$ZZ$1, 0))</f>
        <v/>
      </c>
      <c r="C1278">
        <f>INDEX(resultados!$A$2:$ZZ$1440, 1272, MATCH($B$3, resultados!$A$1:$ZZ$1, 0))</f>
        <v/>
      </c>
    </row>
    <row r="1279">
      <c r="A1279">
        <f>INDEX(resultados!$A$2:$ZZ$1440, 1273, MATCH($B$1, resultados!$A$1:$ZZ$1, 0))</f>
        <v/>
      </c>
      <c r="B1279">
        <f>INDEX(resultados!$A$2:$ZZ$1440, 1273, MATCH($B$2, resultados!$A$1:$ZZ$1, 0))</f>
        <v/>
      </c>
      <c r="C1279">
        <f>INDEX(resultados!$A$2:$ZZ$1440, 1273, MATCH($B$3, resultados!$A$1:$ZZ$1, 0))</f>
        <v/>
      </c>
    </row>
    <row r="1280">
      <c r="A1280">
        <f>INDEX(resultados!$A$2:$ZZ$1440, 1274, MATCH($B$1, resultados!$A$1:$ZZ$1, 0))</f>
        <v/>
      </c>
      <c r="B1280">
        <f>INDEX(resultados!$A$2:$ZZ$1440, 1274, MATCH($B$2, resultados!$A$1:$ZZ$1, 0))</f>
        <v/>
      </c>
      <c r="C1280">
        <f>INDEX(resultados!$A$2:$ZZ$1440, 1274, MATCH($B$3, resultados!$A$1:$ZZ$1, 0))</f>
        <v/>
      </c>
    </row>
    <row r="1281">
      <c r="A1281">
        <f>INDEX(resultados!$A$2:$ZZ$1440, 1275, MATCH($B$1, resultados!$A$1:$ZZ$1, 0))</f>
        <v/>
      </c>
      <c r="B1281">
        <f>INDEX(resultados!$A$2:$ZZ$1440, 1275, MATCH($B$2, resultados!$A$1:$ZZ$1, 0))</f>
        <v/>
      </c>
      <c r="C1281">
        <f>INDEX(resultados!$A$2:$ZZ$1440, 1275, MATCH($B$3, resultados!$A$1:$ZZ$1, 0))</f>
        <v/>
      </c>
    </row>
    <row r="1282">
      <c r="A1282">
        <f>INDEX(resultados!$A$2:$ZZ$1440, 1276, MATCH($B$1, resultados!$A$1:$ZZ$1, 0))</f>
        <v/>
      </c>
      <c r="B1282">
        <f>INDEX(resultados!$A$2:$ZZ$1440, 1276, MATCH($B$2, resultados!$A$1:$ZZ$1, 0))</f>
        <v/>
      </c>
      <c r="C1282">
        <f>INDEX(resultados!$A$2:$ZZ$1440, 1276, MATCH($B$3, resultados!$A$1:$ZZ$1, 0))</f>
        <v/>
      </c>
    </row>
    <row r="1283">
      <c r="A1283">
        <f>INDEX(resultados!$A$2:$ZZ$1440, 1277, MATCH($B$1, resultados!$A$1:$ZZ$1, 0))</f>
        <v/>
      </c>
      <c r="B1283">
        <f>INDEX(resultados!$A$2:$ZZ$1440, 1277, MATCH($B$2, resultados!$A$1:$ZZ$1, 0))</f>
        <v/>
      </c>
      <c r="C1283">
        <f>INDEX(resultados!$A$2:$ZZ$1440, 1277, MATCH($B$3, resultados!$A$1:$ZZ$1, 0))</f>
        <v/>
      </c>
    </row>
    <row r="1284">
      <c r="A1284">
        <f>INDEX(resultados!$A$2:$ZZ$1440, 1278, MATCH($B$1, resultados!$A$1:$ZZ$1, 0))</f>
        <v/>
      </c>
      <c r="B1284">
        <f>INDEX(resultados!$A$2:$ZZ$1440, 1278, MATCH($B$2, resultados!$A$1:$ZZ$1, 0))</f>
        <v/>
      </c>
      <c r="C1284">
        <f>INDEX(resultados!$A$2:$ZZ$1440, 1278, MATCH($B$3, resultados!$A$1:$ZZ$1, 0))</f>
        <v/>
      </c>
    </row>
    <row r="1285">
      <c r="A1285">
        <f>INDEX(resultados!$A$2:$ZZ$1440, 1279, MATCH($B$1, resultados!$A$1:$ZZ$1, 0))</f>
        <v/>
      </c>
      <c r="B1285">
        <f>INDEX(resultados!$A$2:$ZZ$1440, 1279, MATCH($B$2, resultados!$A$1:$ZZ$1, 0))</f>
        <v/>
      </c>
      <c r="C1285">
        <f>INDEX(resultados!$A$2:$ZZ$1440, 1279, MATCH($B$3, resultados!$A$1:$ZZ$1, 0))</f>
        <v/>
      </c>
    </row>
    <row r="1286">
      <c r="A1286">
        <f>INDEX(resultados!$A$2:$ZZ$1440, 1280, MATCH($B$1, resultados!$A$1:$ZZ$1, 0))</f>
        <v/>
      </c>
      <c r="B1286">
        <f>INDEX(resultados!$A$2:$ZZ$1440, 1280, MATCH($B$2, resultados!$A$1:$ZZ$1, 0))</f>
        <v/>
      </c>
      <c r="C1286">
        <f>INDEX(resultados!$A$2:$ZZ$1440, 1280, MATCH($B$3, resultados!$A$1:$ZZ$1, 0))</f>
        <v/>
      </c>
    </row>
    <row r="1287">
      <c r="A1287">
        <f>INDEX(resultados!$A$2:$ZZ$1440, 1281, MATCH($B$1, resultados!$A$1:$ZZ$1, 0))</f>
        <v/>
      </c>
      <c r="B1287">
        <f>INDEX(resultados!$A$2:$ZZ$1440, 1281, MATCH($B$2, resultados!$A$1:$ZZ$1, 0))</f>
        <v/>
      </c>
      <c r="C1287">
        <f>INDEX(resultados!$A$2:$ZZ$1440, 1281, MATCH($B$3, resultados!$A$1:$ZZ$1, 0))</f>
        <v/>
      </c>
    </row>
    <row r="1288">
      <c r="A1288">
        <f>INDEX(resultados!$A$2:$ZZ$1440, 1282, MATCH($B$1, resultados!$A$1:$ZZ$1, 0))</f>
        <v/>
      </c>
      <c r="B1288">
        <f>INDEX(resultados!$A$2:$ZZ$1440, 1282, MATCH($B$2, resultados!$A$1:$ZZ$1, 0))</f>
        <v/>
      </c>
      <c r="C1288">
        <f>INDEX(resultados!$A$2:$ZZ$1440, 1282, MATCH($B$3, resultados!$A$1:$ZZ$1, 0))</f>
        <v/>
      </c>
    </row>
    <row r="1289">
      <c r="A1289">
        <f>INDEX(resultados!$A$2:$ZZ$1440, 1283, MATCH($B$1, resultados!$A$1:$ZZ$1, 0))</f>
        <v/>
      </c>
      <c r="B1289">
        <f>INDEX(resultados!$A$2:$ZZ$1440, 1283, MATCH($B$2, resultados!$A$1:$ZZ$1, 0))</f>
        <v/>
      </c>
      <c r="C1289">
        <f>INDEX(resultados!$A$2:$ZZ$1440, 1283, MATCH($B$3, resultados!$A$1:$ZZ$1, 0))</f>
        <v/>
      </c>
    </row>
    <row r="1290">
      <c r="A1290">
        <f>INDEX(resultados!$A$2:$ZZ$1440, 1284, MATCH($B$1, resultados!$A$1:$ZZ$1, 0))</f>
        <v/>
      </c>
      <c r="B1290">
        <f>INDEX(resultados!$A$2:$ZZ$1440, 1284, MATCH($B$2, resultados!$A$1:$ZZ$1, 0))</f>
        <v/>
      </c>
      <c r="C1290">
        <f>INDEX(resultados!$A$2:$ZZ$1440, 1284, MATCH($B$3, resultados!$A$1:$ZZ$1, 0))</f>
        <v/>
      </c>
    </row>
    <row r="1291">
      <c r="A1291">
        <f>INDEX(resultados!$A$2:$ZZ$1440, 1285, MATCH($B$1, resultados!$A$1:$ZZ$1, 0))</f>
        <v/>
      </c>
      <c r="B1291">
        <f>INDEX(resultados!$A$2:$ZZ$1440, 1285, MATCH($B$2, resultados!$A$1:$ZZ$1, 0))</f>
        <v/>
      </c>
      <c r="C1291">
        <f>INDEX(resultados!$A$2:$ZZ$1440, 1285, MATCH($B$3, resultados!$A$1:$ZZ$1, 0))</f>
        <v/>
      </c>
    </row>
    <row r="1292">
      <c r="A1292">
        <f>INDEX(resultados!$A$2:$ZZ$1440, 1286, MATCH($B$1, resultados!$A$1:$ZZ$1, 0))</f>
        <v/>
      </c>
      <c r="B1292">
        <f>INDEX(resultados!$A$2:$ZZ$1440, 1286, MATCH($B$2, resultados!$A$1:$ZZ$1, 0))</f>
        <v/>
      </c>
      <c r="C1292">
        <f>INDEX(resultados!$A$2:$ZZ$1440, 1286, MATCH($B$3, resultados!$A$1:$ZZ$1, 0))</f>
        <v/>
      </c>
    </row>
    <row r="1293">
      <c r="A1293">
        <f>INDEX(resultados!$A$2:$ZZ$1440, 1287, MATCH($B$1, resultados!$A$1:$ZZ$1, 0))</f>
        <v/>
      </c>
      <c r="B1293">
        <f>INDEX(resultados!$A$2:$ZZ$1440, 1287, MATCH($B$2, resultados!$A$1:$ZZ$1, 0))</f>
        <v/>
      </c>
      <c r="C1293">
        <f>INDEX(resultados!$A$2:$ZZ$1440, 1287, MATCH($B$3, resultados!$A$1:$ZZ$1, 0))</f>
        <v/>
      </c>
    </row>
    <row r="1294">
      <c r="A1294">
        <f>INDEX(resultados!$A$2:$ZZ$1440, 1288, MATCH($B$1, resultados!$A$1:$ZZ$1, 0))</f>
        <v/>
      </c>
      <c r="B1294">
        <f>INDEX(resultados!$A$2:$ZZ$1440, 1288, MATCH($B$2, resultados!$A$1:$ZZ$1, 0))</f>
        <v/>
      </c>
      <c r="C1294">
        <f>INDEX(resultados!$A$2:$ZZ$1440, 1288, MATCH($B$3, resultados!$A$1:$ZZ$1, 0))</f>
        <v/>
      </c>
    </row>
    <row r="1295">
      <c r="A1295">
        <f>INDEX(resultados!$A$2:$ZZ$1440, 1289, MATCH($B$1, resultados!$A$1:$ZZ$1, 0))</f>
        <v/>
      </c>
      <c r="B1295">
        <f>INDEX(resultados!$A$2:$ZZ$1440, 1289, MATCH($B$2, resultados!$A$1:$ZZ$1, 0))</f>
        <v/>
      </c>
      <c r="C1295">
        <f>INDEX(resultados!$A$2:$ZZ$1440, 1289, MATCH($B$3, resultados!$A$1:$ZZ$1, 0))</f>
        <v/>
      </c>
    </row>
    <row r="1296">
      <c r="A1296">
        <f>INDEX(resultados!$A$2:$ZZ$1440, 1290, MATCH($B$1, resultados!$A$1:$ZZ$1, 0))</f>
        <v/>
      </c>
      <c r="B1296">
        <f>INDEX(resultados!$A$2:$ZZ$1440, 1290, MATCH($B$2, resultados!$A$1:$ZZ$1, 0))</f>
        <v/>
      </c>
      <c r="C1296">
        <f>INDEX(resultados!$A$2:$ZZ$1440, 1290, MATCH($B$3, resultados!$A$1:$ZZ$1, 0))</f>
        <v/>
      </c>
    </row>
    <row r="1297">
      <c r="A1297">
        <f>INDEX(resultados!$A$2:$ZZ$1440, 1291, MATCH($B$1, resultados!$A$1:$ZZ$1, 0))</f>
        <v/>
      </c>
      <c r="B1297">
        <f>INDEX(resultados!$A$2:$ZZ$1440, 1291, MATCH($B$2, resultados!$A$1:$ZZ$1, 0))</f>
        <v/>
      </c>
      <c r="C1297">
        <f>INDEX(resultados!$A$2:$ZZ$1440, 1291, MATCH($B$3, resultados!$A$1:$ZZ$1, 0))</f>
        <v/>
      </c>
    </row>
    <row r="1298">
      <c r="A1298">
        <f>INDEX(resultados!$A$2:$ZZ$1440, 1292, MATCH($B$1, resultados!$A$1:$ZZ$1, 0))</f>
        <v/>
      </c>
      <c r="B1298">
        <f>INDEX(resultados!$A$2:$ZZ$1440, 1292, MATCH($B$2, resultados!$A$1:$ZZ$1, 0))</f>
        <v/>
      </c>
      <c r="C1298">
        <f>INDEX(resultados!$A$2:$ZZ$1440, 1292, MATCH($B$3, resultados!$A$1:$ZZ$1, 0))</f>
        <v/>
      </c>
    </row>
    <row r="1299">
      <c r="A1299">
        <f>INDEX(resultados!$A$2:$ZZ$1440, 1293, MATCH($B$1, resultados!$A$1:$ZZ$1, 0))</f>
        <v/>
      </c>
      <c r="B1299">
        <f>INDEX(resultados!$A$2:$ZZ$1440, 1293, MATCH($B$2, resultados!$A$1:$ZZ$1, 0))</f>
        <v/>
      </c>
      <c r="C1299">
        <f>INDEX(resultados!$A$2:$ZZ$1440, 1293, MATCH($B$3, resultados!$A$1:$ZZ$1, 0))</f>
        <v/>
      </c>
    </row>
    <row r="1300">
      <c r="A1300">
        <f>INDEX(resultados!$A$2:$ZZ$1440, 1294, MATCH($B$1, resultados!$A$1:$ZZ$1, 0))</f>
        <v/>
      </c>
      <c r="B1300">
        <f>INDEX(resultados!$A$2:$ZZ$1440, 1294, MATCH($B$2, resultados!$A$1:$ZZ$1, 0))</f>
        <v/>
      </c>
      <c r="C1300">
        <f>INDEX(resultados!$A$2:$ZZ$1440, 1294, MATCH($B$3, resultados!$A$1:$ZZ$1, 0))</f>
        <v/>
      </c>
    </row>
    <row r="1301">
      <c r="A1301">
        <f>INDEX(resultados!$A$2:$ZZ$1440, 1295, MATCH($B$1, resultados!$A$1:$ZZ$1, 0))</f>
        <v/>
      </c>
      <c r="B1301">
        <f>INDEX(resultados!$A$2:$ZZ$1440, 1295, MATCH($B$2, resultados!$A$1:$ZZ$1, 0))</f>
        <v/>
      </c>
      <c r="C1301">
        <f>INDEX(resultados!$A$2:$ZZ$1440, 1295, MATCH($B$3, resultados!$A$1:$ZZ$1, 0))</f>
        <v/>
      </c>
    </row>
    <row r="1302">
      <c r="A1302">
        <f>INDEX(resultados!$A$2:$ZZ$1440, 1296, MATCH($B$1, resultados!$A$1:$ZZ$1, 0))</f>
        <v/>
      </c>
      <c r="B1302">
        <f>INDEX(resultados!$A$2:$ZZ$1440, 1296, MATCH($B$2, resultados!$A$1:$ZZ$1, 0))</f>
        <v/>
      </c>
      <c r="C1302">
        <f>INDEX(resultados!$A$2:$ZZ$1440, 1296, MATCH($B$3, resultados!$A$1:$ZZ$1, 0))</f>
        <v/>
      </c>
    </row>
    <row r="1303">
      <c r="A1303">
        <f>INDEX(resultados!$A$2:$ZZ$1440, 1297, MATCH($B$1, resultados!$A$1:$ZZ$1, 0))</f>
        <v/>
      </c>
      <c r="B1303">
        <f>INDEX(resultados!$A$2:$ZZ$1440, 1297, MATCH($B$2, resultados!$A$1:$ZZ$1, 0))</f>
        <v/>
      </c>
      <c r="C1303">
        <f>INDEX(resultados!$A$2:$ZZ$1440, 1297, MATCH($B$3, resultados!$A$1:$ZZ$1, 0))</f>
        <v/>
      </c>
    </row>
    <row r="1304">
      <c r="A1304">
        <f>INDEX(resultados!$A$2:$ZZ$1440, 1298, MATCH($B$1, resultados!$A$1:$ZZ$1, 0))</f>
        <v/>
      </c>
      <c r="B1304">
        <f>INDEX(resultados!$A$2:$ZZ$1440, 1298, MATCH($B$2, resultados!$A$1:$ZZ$1, 0))</f>
        <v/>
      </c>
      <c r="C1304">
        <f>INDEX(resultados!$A$2:$ZZ$1440, 1298, MATCH($B$3, resultados!$A$1:$ZZ$1, 0))</f>
        <v/>
      </c>
    </row>
    <row r="1305">
      <c r="A1305">
        <f>INDEX(resultados!$A$2:$ZZ$1440, 1299, MATCH($B$1, resultados!$A$1:$ZZ$1, 0))</f>
        <v/>
      </c>
      <c r="B1305">
        <f>INDEX(resultados!$A$2:$ZZ$1440, 1299, MATCH($B$2, resultados!$A$1:$ZZ$1, 0))</f>
        <v/>
      </c>
      <c r="C1305">
        <f>INDEX(resultados!$A$2:$ZZ$1440, 1299, MATCH($B$3, resultados!$A$1:$ZZ$1, 0))</f>
        <v/>
      </c>
    </row>
    <row r="1306">
      <c r="A1306">
        <f>INDEX(resultados!$A$2:$ZZ$1440, 1300, MATCH($B$1, resultados!$A$1:$ZZ$1, 0))</f>
        <v/>
      </c>
      <c r="B1306">
        <f>INDEX(resultados!$A$2:$ZZ$1440, 1300, MATCH($B$2, resultados!$A$1:$ZZ$1, 0))</f>
        <v/>
      </c>
      <c r="C1306">
        <f>INDEX(resultados!$A$2:$ZZ$1440, 1300, MATCH($B$3, resultados!$A$1:$ZZ$1, 0))</f>
        <v/>
      </c>
    </row>
    <row r="1307">
      <c r="A1307">
        <f>INDEX(resultados!$A$2:$ZZ$1440, 1301, MATCH($B$1, resultados!$A$1:$ZZ$1, 0))</f>
        <v/>
      </c>
      <c r="B1307">
        <f>INDEX(resultados!$A$2:$ZZ$1440, 1301, MATCH($B$2, resultados!$A$1:$ZZ$1, 0))</f>
        <v/>
      </c>
      <c r="C1307">
        <f>INDEX(resultados!$A$2:$ZZ$1440, 1301, MATCH($B$3, resultados!$A$1:$ZZ$1, 0))</f>
        <v/>
      </c>
    </row>
    <row r="1308">
      <c r="A1308">
        <f>INDEX(resultados!$A$2:$ZZ$1440, 1302, MATCH($B$1, resultados!$A$1:$ZZ$1, 0))</f>
        <v/>
      </c>
      <c r="B1308">
        <f>INDEX(resultados!$A$2:$ZZ$1440, 1302, MATCH($B$2, resultados!$A$1:$ZZ$1, 0))</f>
        <v/>
      </c>
      <c r="C1308">
        <f>INDEX(resultados!$A$2:$ZZ$1440, 1302, MATCH($B$3, resultados!$A$1:$ZZ$1, 0))</f>
        <v/>
      </c>
    </row>
    <row r="1309">
      <c r="A1309">
        <f>INDEX(resultados!$A$2:$ZZ$1440, 1303, MATCH($B$1, resultados!$A$1:$ZZ$1, 0))</f>
        <v/>
      </c>
      <c r="B1309">
        <f>INDEX(resultados!$A$2:$ZZ$1440, 1303, MATCH($B$2, resultados!$A$1:$ZZ$1, 0))</f>
        <v/>
      </c>
      <c r="C1309">
        <f>INDEX(resultados!$A$2:$ZZ$1440, 1303, MATCH($B$3, resultados!$A$1:$ZZ$1, 0))</f>
        <v/>
      </c>
    </row>
    <row r="1310">
      <c r="A1310">
        <f>INDEX(resultados!$A$2:$ZZ$1440, 1304, MATCH($B$1, resultados!$A$1:$ZZ$1, 0))</f>
        <v/>
      </c>
      <c r="B1310">
        <f>INDEX(resultados!$A$2:$ZZ$1440, 1304, MATCH($B$2, resultados!$A$1:$ZZ$1, 0))</f>
        <v/>
      </c>
      <c r="C1310">
        <f>INDEX(resultados!$A$2:$ZZ$1440, 1304, MATCH($B$3, resultados!$A$1:$ZZ$1, 0))</f>
        <v/>
      </c>
    </row>
    <row r="1311">
      <c r="A1311">
        <f>INDEX(resultados!$A$2:$ZZ$1440, 1305, MATCH($B$1, resultados!$A$1:$ZZ$1, 0))</f>
        <v/>
      </c>
      <c r="B1311">
        <f>INDEX(resultados!$A$2:$ZZ$1440, 1305, MATCH($B$2, resultados!$A$1:$ZZ$1, 0))</f>
        <v/>
      </c>
      <c r="C1311">
        <f>INDEX(resultados!$A$2:$ZZ$1440, 1305, MATCH($B$3, resultados!$A$1:$ZZ$1, 0))</f>
        <v/>
      </c>
    </row>
    <row r="1312">
      <c r="A1312">
        <f>INDEX(resultados!$A$2:$ZZ$1440, 1306, MATCH($B$1, resultados!$A$1:$ZZ$1, 0))</f>
        <v/>
      </c>
      <c r="B1312">
        <f>INDEX(resultados!$A$2:$ZZ$1440, 1306, MATCH($B$2, resultados!$A$1:$ZZ$1, 0))</f>
        <v/>
      </c>
      <c r="C1312">
        <f>INDEX(resultados!$A$2:$ZZ$1440, 1306, MATCH($B$3, resultados!$A$1:$ZZ$1, 0))</f>
        <v/>
      </c>
    </row>
    <row r="1313">
      <c r="A1313">
        <f>INDEX(resultados!$A$2:$ZZ$1440, 1307, MATCH($B$1, resultados!$A$1:$ZZ$1, 0))</f>
        <v/>
      </c>
      <c r="B1313">
        <f>INDEX(resultados!$A$2:$ZZ$1440, 1307, MATCH($B$2, resultados!$A$1:$ZZ$1, 0))</f>
        <v/>
      </c>
      <c r="C1313">
        <f>INDEX(resultados!$A$2:$ZZ$1440, 1307, MATCH($B$3, resultados!$A$1:$ZZ$1, 0))</f>
        <v/>
      </c>
    </row>
    <row r="1314">
      <c r="A1314">
        <f>INDEX(resultados!$A$2:$ZZ$1440, 1308, MATCH($B$1, resultados!$A$1:$ZZ$1, 0))</f>
        <v/>
      </c>
      <c r="B1314">
        <f>INDEX(resultados!$A$2:$ZZ$1440, 1308, MATCH($B$2, resultados!$A$1:$ZZ$1, 0))</f>
        <v/>
      </c>
      <c r="C1314">
        <f>INDEX(resultados!$A$2:$ZZ$1440, 1308, MATCH($B$3, resultados!$A$1:$ZZ$1, 0))</f>
        <v/>
      </c>
    </row>
    <row r="1315">
      <c r="A1315">
        <f>INDEX(resultados!$A$2:$ZZ$1440, 1309, MATCH($B$1, resultados!$A$1:$ZZ$1, 0))</f>
        <v/>
      </c>
      <c r="B1315">
        <f>INDEX(resultados!$A$2:$ZZ$1440, 1309, MATCH($B$2, resultados!$A$1:$ZZ$1, 0))</f>
        <v/>
      </c>
      <c r="C1315">
        <f>INDEX(resultados!$A$2:$ZZ$1440, 1309, MATCH($B$3, resultados!$A$1:$ZZ$1, 0))</f>
        <v/>
      </c>
    </row>
    <row r="1316">
      <c r="A1316">
        <f>INDEX(resultados!$A$2:$ZZ$1440, 1310, MATCH($B$1, resultados!$A$1:$ZZ$1, 0))</f>
        <v/>
      </c>
      <c r="B1316">
        <f>INDEX(resultados!$A$2:$ZZ$1440, 1310, MATCH($B$2, resultados!$A$1:$ZZ$1, 0))</f>
        <v/>
      </c>
      <c r="C1316">
        <f>INDEX(resultados!$A$2:$ZZ$1440, 1310, MATCH($B$3, resultados!$A$1:$ZZ$1, 0))</f>
        <v/>
      </c>
    </row>
    <row r="1317">
      <c r="A1317">
        <f>INDEX(resultados!$A$2:$ZZ$1440, 1311, MATCH($B$1, resultados!$A$1:$ZZ$1, 0))</f>
        <v/>
      </c>
      <c r="B1317">
        <f>INDEX(resultados!$A$2:$ZZ$1440, 1311, MATCH($B$2, resultados!$A$1:$ZZ$1, 0))</f>
        <v/>
      </c>
      <c r="C1317">
        <f>INDEX(resultados!$A$2:$ZZ$1440, 1311, MATCH($B$3, resultados!$A$1:$ZZ$1, 0))</f>
        <v/>
      </c>
    </row>
    <row r="1318">
      <c r="A1318">
        <f>INDEX(resultados!$A$2:$ZZ$1440, 1312, MATCH($B$1, resultados!$A$1:$ZZ$1, 0))</f>
        <v/>
      </c>
      <c r="B1318">
        <f>INDEX(resultados!$A$2:$ZZ$1440, 1312, MATCH($B$2, resultados!$A$1:$ZZ$1, 0))</f>
        <v/>
      </c>
      <c r="C1318">
        <f>INDEX(resultados!$A$2:$ZZ$1440, 1312, MATCH($B$3, resultados!$A$1:$ZZ$1, 0))</f>
        <v/>
      </c>
    </row>
    <row r="1319">
      <c r="A1319">
        <f>INDEX(resultados!$A$2:$ZZ$1440, 1313, MATCH($B$1, resultados!$A$1:$ZZ$1, 0))</f>
        <v/>
      </c>
      <c r="B1319">
        <f>INDEX(resultados!$A$2:$ZZ$1440, 1313, MATCH($B$2, resultados!$A$1:$ZZ$1, 0))</f>
        <v/>
      </c>
      <c r="C1319">
        <f>INDEX(resultados!$A$2:$ZZ$1440, 1313, MATCH($B$3, resultados!$A$1:$ZZ$1, 0))</f>
        <v/>
      </c>
    </row>
    <row r="1320">
      <c r="A1320">
        <f>INDEX(resultados!$A$2:$ZZ$1440, 1314, MATCH($B$1, resultados!$A$1:$ZZ$1, 0))</f>
        <v/>
      </c>
      <c r="B1320">
        <f>INDEX(resultados!$A$2:$ZZ$1440, 1314, MATCH($B$2, resultados!$A$1:$ZZ$1, 0))</f>
        <v/>
      </c>
      <c r="C1320">
        <f>INDEX(resultados!$A$2:$ZZ$1440, 1314, MATCH($B$3, resultados!$A$1:$ZZ$1, 0))</f>
        <v/>
      </c>
    </row>
    <row r="1321">
      <c r="A1321">
        <f>INDEX(resultados!$A$2:$ZZ$1440, 1315, MATCH($B$1, resultados!$A$1:$ZZ$1, 0))</f>
        <v/>
      </c>
      <c r="B1321">
        <f>INDEX(resultados!$A$2:$ZZ$1440, 1315, MATCH($B$2, resultados!$A$1:$ZZ$1, 0))</f>
        <v/>
      </c>
      <c r="C1321">
        <f>INDEX(resultados!$A$2:$ZZ$1440, 1315, MATCH($B$3, resultados!$A$1:$ZZ$1, 0))</f>
        <v/>
      </c>
    </row>
    <row r="1322">
      <c r="A1322">
        <f>INDEX(resultados!$A$2:$ZZ$1440, 1316, MATCH($B$1, resultados!$A$1:$ZZ$1, 0))</f>
        <v/>
      </c>
      <c r="B1322">
        <f>INDEX(resultados!$A$2:$ZZ$1440, 1316, MATCH($B$2, resultados!$A$1:$ZZ$1, 0))</f>
        <v/>
      </c>
      <c r="C1322">
        <f>INDEX(resultados!$A$2:$ZZ$1440, 1316, MATCH($B$3, resultados!$A$1:$ZZ$1, 0))</f>
        <v/>
      </c>
    </row>
    <row r="1323">
      <c r="A1323">
        <f>INDEX(resultados!$A$2:$ZZ$1440, 1317, MATCH($B$1, resultados!$A$1:$ZZ$1, 0))</f>
        <v/>
      </c>
      <c r="B1323">
        <f>INDEX(resultados!$A$2:$ZZ$1440, 1317, MATCH($B$2, resultados!$A$1:$ZZ$1, 0))</f>
        <v/>
      </c>
      <c r="C1323">
        <f>INDEX(resultados!$A$2:$ZZ$1440, 1317, MATCH($B$3, resultados!$A$1:$ZZ$1, 0))</f>
        <v/>
      </c>
    </row>
    <row r="1324">
      <c r="A1324">
        <f>INDEX(resultados!$A$2:$ZZ$1440, 1318, MATCH($B$1, resultados!$A$1:$ZZ$1, 0))</f>
        <v/>
      </c>
      <c r="B1324">
        <f>INDEX(resultados!$A$2:$ZZ$1440, 1318, MATCH($B$2, resultados!$A$1:$ZZ$1, 0))</f>
        <v/>
      </c>
      <c r="C1324">
        <f>INDEX(resultados!$A$2:$ZZ$1440, 1318, MATCH($B$3, resultados!$A$1:$ZZ$1, 0))</f>
        <v/>
      </c>
    </row>
    <row r="1325">
      <c r="A1325">
        <f>INDEX(resultados!$A$2:$ZZ$1440, 1319, MATCH($B$1, resultados!$A$1:$ZZ$1, 0))</f>
        <v/>
      </c>
      <c r="B1325">
        <f>INDEX(resultados!$A$2:$ZZ$1440, 1319, MATCH($B$2, resultados!$A$1:$ZZ$1, 0))</f>
        <v/>
      </c>
      <c r="C1325">
        <f>INDEX(resultados!$A$2:$ZZ$1440, 1319, MATCH($B$3, resultados!$A$1:$ZZ$1, 0))</f>
        <v/>
      </c>
    </row>
    <row r="1326">
      <c r="A1326">
        <f>INDEX(resultados!$A$2:$ZZ$1440, 1320, MATCH($B$1, resultados!$A$1:$ZZ$1, 0))</f>
        <v/>
      </c>
      <c r="B1326">
        <f>INDEX(resultados!$A$2:$ZZ$1440, 1320, MATCH($B$2, resultados!$A$1:$ZZ$1, 0))</f>
        <v/>
      </c>
      <c r="C1326">
        <f>INDEX(resultados!$A$2:$ZZ$1440, 1320, MATCH($B$3, resultados!$A$1:$ZZ$1, 0))</f>
        <v/>
      </c>
    </row>
    <row r="1327">
      <c r="A1327">
        <f>INDEX(resultados!$A$2:$ZZ$1440, 1321, MATCH($B$1, resultados!$A$1:$ZZ$1, 0))</f>
        <v/>
      </c>
      <c r="B1327">
        <f>INDEX(resultados!$A$2:$ZZ$1440, 1321, MATCH($B$2, resultados!$A$1:$ZZ$1, 0))</f>
        <v/>
      </c>
      <c r="C1327">
        <f>INDEX(resultados!$A$2:$ZZ$1440, 1321, MATCH($B$3, resultados!$A$1:$ZZ$1, 0))</f>
        <v/>
      </c>
    </row>
    <row r="1328">
      <c r="A1328">
        <f>INDEX(resultados!$A$2:$ZZ$1440, 1322, MATCH($B$1, resultados!$A$1:$ZZ$1, 0))</f>
        <v/>
      </c>
      <c r="B1328">
        <f>INDEX(resultados!$A$2:$ZZ$1440, 1322, MATCH($B$2, resultados!$A$1:$ZZ$1, 0))</f>
        <v/>
      </c>
      <c r="C1328">
        <f>INDEX(resultados!$A$2:$ZZ$1440, 1322, MATCH($B$3, resultados!$A$1:$ZZ$1, 0))</f>
        <v/>
      </c>
    </row>
    <row r="1329">
      <c r="A1329">
        <f>INDEX(resultados!$A$2:$ZZ$1440, 1323, MATCH($B$1, resultados!$A$1:$ZZ$1, 0))</f>
        <v/>
      </c>
      <c r="B1329">
        <f>INDEX(resultados!$A$2:$ZZ$1440, 1323, MATCH($B$2, resultados!$A$1:$ZZ$1, 0))</f>
        <v/>
      </c>
      <c r="C1329">
        <f>INDEX(resultados!$A$2:$ZZ$1440, 1323, MATCH($B$3, resultados!$A$1:$ZZ$1, 0))</f>
        <v/>
      </c>
    </row>
    <row r="1330">
      <c r="A1330">
        <f>INDEX(resultados!$A$2:$ZZ$1440, 1324, MATCH($B$1, resultados!$A$1:$ZZ$1, 0))</f>
        <v/>
      </c>
      <c r="B1330">
        <f>INDEX(resultados!$A$2:$ZZ$1440, 1324, MATCH($B$2, resultados!$A$1:$ZZ$1, 0))</f>
        <v/>
      </c>
      <c r="C1330">
        <f>INDEX(resultados!$A$2:$ZZ$1440, 1324, MATCH($B$3, resultados!$A$1:$ZZ$1, 0))</f>
        <v/>
      </c>
    </row>
    <row r="1331">
      <c r="A1331">
        <f>INDEX(resultados!$A$2:$ZZ$1440, 1325, MATCH($B$1, resultados!$A$1:$ZZ$1, 0))</f>
        <v/>
      </c>
      <c r="B1331">
        <f>INDEX(resultados!$A$2:$ZZ$1440, 1325, MATCH($B$2, resultados!$A$1:$ZZ$1, 0))</f>
        <v/>
      </c>
      <c r="C1331">
        <f>INDEX(resultados!$A$2:$ZZ$1440, 1325, MATCH($B$3, resultados!$A$1:$ZZ$1, 0))</f>
        <v/>
      </c>
    </row>
    <row r="1332">
      <c r="A1332">
        <f>INDEX(resultados!$A$2:$ZZ$1440, 1326, MATCH($B$1, resultados!$A$1:$ZZ$1, 0))</f>
        <v/>
      </c>
      <c r="B1332">
        <f>INDEX(resultados!$A$2:$ZZ$1440, 1326, MATCH($B$2, resultados!$A$1:$ZZ$1, 0))</f>
        <v/>
      </c>
      <c r="C1332">
        <f>INDEX(resultados!$A$2:$ZZ$1440, 1326, MATCH($B$3, resultados!$A$1:$ZZ$1, 0))</f>
        <v/>
      </c>
    </row>
    <row r="1333">
      <c r="A1333">
        <f>INDEX(resultados!$A$2:$ZZ$1440, 1327, MATCH($B$1, resultados!$A$1:$ZZ$1, 0))</f>
        <v/>
      </c>
      <c r="B1333">
        <f>INDEX(resultados!$A$2:$ZZ$1440, 1327, MATCH($B$2, resultados!$A$1:$ZZ$1, 0))</f>
        <v/>
      </c>
      <c r="C1333">
        <f>INDEX(resultados!$A$2:$ZZ$1440, 1327, MATCH($B$3, resultados!$A$1:$ZZ$1, 0))</f>
        <v/>
      </c>
    </row>
    <row r="1334">
      <c r="A1334">
        <f>INDEX(resultados!$A$2:$ZZ$1440, 1328, MATCH($B$1, resultados!$A$1:$ZZ$1, 0))</f>
        <v/>
      </c>
      <c r="B1334">
        <f>INDEX(resultados!$A$2:$ZZ$1440, 1328, MATCH($B$2, resultados!$A$1:$ZZ$1, 0))</f>
        <v/>
      </c>
      <c r="C1334">
        <f>INDEX(resultados!$A$2:$ZZ$1440, 1328, MATCH($B$3, resultados!$A$1:$ZZ$1, 0))</f>
        <v/>
      </c>
    </row>
    <row r="1335">
      <c r="A1335">
        <f>INDEX(resultados!$A$2:$ZZ$1440, 1329, MATCH($B$1, resultados!$A$1:$ZZ$1, 0))</f>
        <v/>
      </c>
      <c r="B1335">
        <f>INDEX(resultados!$A$2:$ZZ$1440, 1329, MATCH($B$2, resultados!$A$1:$ZZ$1, 0))</f>
        <v/>
      </c>
      <c r="C1335">
        <f>INDEX(resultados!$A$2:$ZZ$1440, 1329, MATCH($B$3, resultados!$A$1:$ZZ$1, 0))</f>
        <v/>
      </c>
    </row>
    <row r="1336">
      <c r="A1336">
        <f>INDEX(resultados!$A$2:$ZZ$1440, 1330, MATCH($B$1, resultados!$A$1:$ZZ$1, 0))</f>
        <v/>
      </c>
      <c r="B1336">
        <f>INDEX(resultados!$A$2:$ZZ$1440, 1330, MATCH($B$2, resultados!$A$1:$ZZ$1, 0))</f>
        <v/>
      </c>
      <c r="C1336">
        <f>INDEX(resultados!$A$2:$ZZ$1440, 1330, MATCH($B$3, resultados!$A$1:$ZZ$1, 0))</f>
        <v/>
      </c>
    </row>
    <row r="1337">
      <c r="A1337">
        <f>INDEX(resultados!$A$2:$ZZ$1440, 1331, MATCH($B$1, resultados!$A$1:$ZZ$1, 0))</f>
        <v/>
      </c>
      <c r="B1337">
        <f>INDEX(resultados!$A$2:$ZZ$1440, 1331, MATCH($B$2, resultados!$A$1:$ZZ$1, 0))</f>
        <v/>
      </c>
      <c r="C1337">
        <f>INDEX(resultados!$A$2:$ZZ$1440, 1331, MATCH($B$3, resultados!$A$1:$ZZ$1, 0))</f>
        <v/>
      </c>
    </row>
    <row r="1338">
      <c r="A1338">
        <f>INDEX(resultados!$A$2:$ZZ$1440, 1332, MATCH($B$1, resultados!$A$1:$ZZ$1, 0))</f>
        <v/>
      </c>
      <c r="B1338">
        <f>INDEX(resultados!$A$2:$ZZ$1440, 1332, MATCH($B$2, resultados!$A$1:$ZZ$1, 0))</f>
        <v/>
      </c>
      <c r="C1338">
        <f>INDEX(resultados!$A$2:$ZZ$1440, 1332, MATCH($B$3, resultados!$A$1:$ZZ$1, 0))</f>
        <v/>
      </c>
    </row>
    <row r="1339">
      <c r="A1339">
        <f>INDEX(resultados!$A$2:$ZZ$1440, 1333, MATCH($B$1, resultados!$A$1:$ZZ$1, 0))</f>
        <v/>
      </c>
      <c r="B1339">
        <f>INDEX(resultados!$A$2:$ZZ$1440, 1333, MATCH($B$2, resultados!$A$1:$ZZ$1, 0))</f>
        <v/>
      </c>
      <c r="C1339">
        <f>INDEX(resultados!$A$2:$ZZ$1440, 1333, MATCH($B$3, resultados!$A$1:$ZZ$1, 0))</f>
        <v/>
      </c>
    </row>
    <row r="1340">
      <c r="A1340">
        <f>INDEX(resultados!$A$2:$ZZ$1440, 1334, MATCH($B$1, resultados!$A$1:$ZZ$1, 0))</f>
        <v/>
      </c>
      <c r="B1340">
        <f>INDEX(resultados!$A$2:$ZZ$1440, 1334, MATCH($B$2, resultados!$A$1:$ZZ$1, 0))</f>
        <v/>
      </c>
      <c r="C1340">
        <f>INDEX(resultados!$A$2:$ZZ$1440, 1334, MATCH($B$3, resultados!$A$1:$ZZ$1, 0))</f>
        <v/>
      </c>
    </row>
    <row r="1341">
      <c r="A1341">
        <f>INDEX(resultados!$A$2:$ZZ$1440, 1335, MATCH($B$1, resultados!$A$1:$ZZ$1, 0))</f>
        <v/>
      </c>
      <c r="B1341">
        <f>INDEX(resultados!$A$2:$ZZ$1440, 1335, MATCH($B$2, resultados!$A$1:$ZZ$1, 0))</f>
        <v/>
      </c>
      <c r="C1341">
        <f>INDEX(resultados!$A$2:$ZZ$1440, 1335, MATCH($B$3, resultados!$A$1:$ZZ$1, 0))</f>
        <v/>
      </c>
    </row>
    <row r="1342">
      <c r="A1342">
        <f>INDEX(resultados!$A$2:$ZZ$1440, 1336, MATCH($B$1, resultados!$A$1:$ZZ$1, 0))</f>
        <v/>
      </c>
      <c r="B1342">
        <f>INDEX(resultados!$A$2:$ZZ$1440, 1336, MATCH($B$2, resultados!$A$1:$ZZ$1, 0))</f>
        <v/>
      </c>
      <c r="C1342">
        <f>INDEX(resultados!$A$2:$ZZ$1440, 1336, MATCH($B$3, resultados!$A$1:$ZZ$1, 0))</f>
        <v/>
      </c>
    </row>
    <row r="1343">
      <c r="A1343">
        <f>INDEX(resultados!$A$2:$ZZ$1440, 1337, MATCH($B$1, resultados!$A$1:$ZZ$1, 0))</f>
        <v/>
      </c>
      <c r="B1343">
        <f>INDEX(resultados!$A$2:$ZZ$1440, 1337, MATCH($B$2, resultados!$A$1:$ZZ$1, 0))</f>
        <v/>
      </c>
      <c r="C1343">
        <f>INDEX(resultados!$A$2:$ZZ$1440, 1337, MATCH($B$3, resultados!$A$1:$ZZ$1, 0))</f>
        <v/>
      </c>
    </row>
    <row r="1344">
      <c r="A1344">
        <f>INDEX(resultados!$A$2:$ZZ$1440, 1338, MATCH($B$1, resultados!$A$1:$ZZ$1, 0))</f>
        <v/>
      </c>
      <c r="B1344">
        <f>INDEX(resultados!$A$2:$ZZ$1440, 1338, MATCH($B$2, resultados!$A$1:$ZZ$1, 0))</f>
        <v/>
      </c>
      <c r="C1344">
        <f>INDEX(resultados!$A$2:$ZZ$1440, 1338, MATCH($B$3, resultados!$A$1:$ZZ$1, 0))</f>
        <v/>
      </c>
    </row>
    <row r="1345">
      <c r="A1345">
        <f>INDEX(resultados!$A$2:$ZZ$1440, 1339, MATCH($B$1, resultados!$A$1:$ZZ$1, 0))</f>
        <v/>
      </c>
      <c r="B1345">
        <f>INDEX(resultados!$A$2:$ZZ$1440, 1339, MATCH($B$2, resultados!$A$1:$ZZ$1, 0))</f>
        <v/>
      </c>
      <c r="C1345">
        <f>INDEX(resultados!$A$2:$ZZ$1440, 1339, MATCH($B$3, resultados!$A$1:$ZZ$1, 0))</f>
        <v/>
      </c>
    </row>
    <row r="1346">
      <c r="A1346">
        <f>INDEX(resultados!$A$2:$ZZ$1440, 1340, MATCH($B$1, resultados!$A$1:$ZZ$1, 0))</f>
        <v/>
      </c>
      <c r="B1346">
        <f>INDEX(resultados!$A$2:$ZZ$1440, 1340, MATCH($B$2, resultados!$A$1:$ZZ$1, 0))</f>
        <v/>
      </c>
      <c r="C1346">
        <f>INDEX(resultados!$A$2:$ZZ$1440, 1340, MATCH($B$3, resultados!$A$1:$ZZ$1, 0))</f>
        <v/>
      </c>
    </row>
    <row r="1347">
      <c r="A1347">
        <f>INDEX(resultados!$A$2:$ZZ$1440, 1341, MATCH($B$1, resultados!$A$1:$ZZ$1, 0))</f>
        <v/>
      </c>
      <c r="B1347">
        <f>INDEX(resultados!$A$2:$ZZ$1440, 1341, MATCH($B$2, resultados!$A$1:$ZZ$1, 0))</f>
        <v/>
      </c>
      <c r="C1347">
        <f>INDEX(resultados!$A$2:$ZZ$1440, 1341, MATCH($B$3, resultados!$A$1:$ZZ$1, 0))</f>
        <v/>
      </c>
    </row>
    <row r="1348">
      <c r="A1348">
        <f>INDEX(resultados!$A$2:$ZZ$1440, 1342, MATCH($B$1, resultados!$A$1:$ZZ$1, 0))</f>
        <v/>
      </c>
      <c r="B1348">
        <f>INDEX(resultados!$A$2:$ZZ$1440, 1342, MATCH($B$2, resultados!$A$1:$ZZ$1, 0))</f>
        <v/>
      </c>
      <c r="C1348">
        <f>INDEX(resultados!$A$2:$ZZ$1440, 1342, MATCH($B$3, resultados!$A$1:$ZZ$1, 0))</f>
        <v/>
      </c>
    </row>
    <row r="1349">
      <c r="A1349">
        <f>INDEX(resultados!$A$2:$ZZ$1440, 1343, MATCH($B$1, resultados!$A$1:$ZZ$1, 0))</f>
        <v/>
      </c>
      <c r="B1349">
        <f>INDEX(resultados!$A$2:$ZZ$1440, 1343, MATCH($B$2, resultados!$A$1:$ZZ$1, 0))</f>
        <v/>
      </c>
      <c r="C1349">
        <f>INDEX(resultados!$A$2:$ZZ$1440, 1343, MATCH($B$3, resultados!$A$1:$ZZ$1, 0))</f>
        <v/>
      </c>
    </row>
    <row r="1350">
      <c r="A1350">
        <f>INDEX(resultados!$A$2:$ZZ$1440, 1344, MATCH($B$1, resultados!$A$1:$ZZ$1, 0))</f>
        <v/>
      </c>
      <c r="B1350">
        <f>INDEX(resultados!$A$2:$ZZ$1440, 1344, MATCH($B$2, resultados!$A$1:$ZZ$1, 0))</f>
        <v/>
      </c>
      <c r="C1350">
        <f>INDEX(resultados!$A$2:$ZZ$1440, 1344, MATCH($B$3, resultados!$A$1:$ZZ$1, 0))</f>
        <v/>
      </c>
    </row>
    <row r="1351">
      <c r="A1351">
        <f>INDEX(resultados!$A$2:$ZZ$1440, 1345, MATCH($B$1, resultados!$A$1:$ZZ$1, 0))</f>
        <v/>
      </c>
      <c r="B1351">
        <f>INDEX(resultados!$A$2:$ZZ$1440, 1345, MATCH($B$2, resultados!$A$1:$ZZ$1, 0))</f>
        <v/>
      </c>
      <c r="C1351">
        <f>INDEX(resultados!$A$2:$ZZ$1440, 1345, MATCH($B$3, resultados!$A$1:$ZZ$1, 0))</f>
        <v/>
      </c>
    </row>
    <row r="1352">
      <c r="A1352">
        <f>INDEX(resultados!$A$2:$ZZ$1440, 1346, MATCH($B$1, resultados!$A$1:$ZZ$1, 0))</f>
        <v/>
      </c>
      <c r="B1352">
        <f>INDEX(resultados!$A$2:$ZZ$1440, 1346, MATCH($B$2, resultados!$A$1:$ZZ$1, 0))</f>
        <v/>
      </c>
      <c r="C1352">
        <f>INDEX(resultados!$A$2:$ZZ$1440, 1346, MATCH($B$3, resultados!$A$1:$ZZ$1, 0))</f>
        <v/>
      </c>
    </row>
    <row r="1353">
      <c r="A1353">
        <f>INDEX(resultados!$A$2:$ZZ$1440, 1347, MATCH($B$1, resultados!$A$1:$ZZ$1, 0))</f>
        <v/>
      </c>
      <c r="B1353">
        <f>INDEX(resultados!$A$2:$ZZ$1440, 1347, MATCH($B$2, resultados!$A$1:$ZZ$1, 0))</f>
        <v/>
      </c>
      <c r="C1353">
        <f>INDEX(resultados!$A$2:$ZZ$1440, 1347, MATCH($B$3, resultados!$A$1:$ZZ$1, 0))</f>
        <v/>
      </c>
    </row>
    <row r="1354">
      <c r="A1354">
        <f>INDEX(resultados!$A$2:$ZZ$1440, 1348, MATCH($B$1, resultados!$A$1:$ZZ$1, 0))</f>
        <v/>
      </c>
      <c r="B1354">
        <f>INDEX(resultados!$A$2:$ZZ$1440, 1348, MATCH($B$2, resultados!$A$1:$ZZ$1, 0))</f>
        <v/>
      </c>
      <c r="C1354">
        <f>INDEX(resultados!$A$2:$ZZ$1440, 1348, MATCH($B$3, resultados!$A$1:$ZZ$1, 0))</f>
        <v/>
      </c>
    </row>
    <row r="1355">
      <c r="A1355">
        <f>INDEX(resultados!$A$2:$ZZ$1440, 1349, MATCH($B$1, resultados!$A$1:$ZZ$1, 0))</f>
        <v/>
      </c>
      <c r="B1355">
        <f>INDEX(resultados!$A$2:$ZZ$1440, 1349, MATCH($B$2, resultados!$A$1:$ZZ$1, 0))</f>
        <v/>
      </c>
      <c r="C1355">
        <f>INDEX(resultados!$A$2:$ZZ$1440, 1349, MATCH($B$3, resultados!$A$1:$ZZ$1, 0))</f>
        <v/>
      </c>
    </row>
    <row r="1356">
      <c r="A1356">
        <f>INDEX(resultados!$A$2:$ZZ$1440, 1350, MATCH($B$1, resultados!$A$1:$ZZ$1, 0))</f>
        <v/>
      </c>
      <c r="B1356">
        <f>INDEX(resultados!$A$2:$ZZ$1440, 1350, MATCH($B$2, resultados!$A$1:$ZZ$1, 0))</f>
        <v/>
      </c>
      <c r="C1356">
        <f>INDEX(resultados!$A$2:$ZZ$1440, 1350, MATCH($B$3, resultados!$A$1:$ZZ$1, 0))</f>
        <v/>
      </c>
    </row>
    <row r="1357">
      <c r="A1357">
        <f>INDEX(resultados!$A$2:$ZZ$1440, 1351, MATCH($B$1, resultados!$A$1:$ZZ$1, 0))</f>
        <v/>
      </c>
      <c r="B1357">
        <f>INDEX(resultados!$A$2:$ZZ$1440, 1351, MATCH($B$2, resultados!$A$1:$ZZ$1, 0))</f>
        <v/>
      </c>
      <c r="C1357">
        <f>INDEX(resultados!$A$2:$ZZ$1440, 1351, MATCH($B$3, resultados!$A$1:$ZZ$1, 0))</f>
        <v/>
      </c>
    </row>
    <row r="1358">
      <c r="A1358">
        <f>INDEX(resultados!$A$2:$ZZ$1440, 1352, MATCH($B$1, resultados!$A$1:$ZZ$1, 0))</f>
        <v/>
      </c>
      <c r="B1358">
        <f>INDEX(resultados!$A$2:$ZZ$1440, 1352, MATCH($B$2, resultados!$A$1:$ZZ$1, 0))</f>
        <v/>
      </c>
      <c r="C1358">
        <f>INDEX(resultados!$A$2:$ZZ$1440, 1352, MATCH($B$3, resultados!$A$1:$ZZ$1, 0))</f>
        <v/>
      </c>
    </row>
    <row r="1359">
      <c r="A1359">
        <f>INDEX(resultados!$A$2:$ZZ$1440, 1353, MATCH($B$1, resultados!$A$1:$ZZ$1, 0))</f>
        <v/>
      </c>
      <c r="B1359">
        <f>INDEX(resultados!$A$2:$ZZ$1440, 1353, MATCH($B$2, resultados!$A$1:$ZZ$1, 0))</f>
        <v/>
      </c>
      <c r="C1359">
        <f>INDEX(resultados!$A$2:$ZZ$1440, 1353, MATCH($B$3, resultados!$A$1:$ZZ$1, 0))</f>
        <v/>
      </c>
    </row>
    <row r="1360">
      <c r="A1360">
        <f>INDEX(resultados!$A$2:$ZZ$1440, 1354, MATCH($B$1, resultados!$A$1:$ZZ$1, 0))</f>
        <v/>
      </c>
      <c r="B1360">
        <f>INDEX(resultados!$A$2:$ZZ$1440, 1354, MATCH($B$2, resultados!$A$1:$ZZ$1, 0))</f>
        <v/>
      </c>
      <c r="C1360">
        <f>INDEX(resultados!$A$2:$ZZ$1440, 1354, MATCH($B$3, resultados!$A$1:$ZZ$1, 0))</f>
        <v/>
      </c>
    </row>
    <row r="1361">
      <c r="A1361">
        <f>INDEX(resultados!$A$2:$ZZ$1440, 1355, MATCH($B$1, resultados!$A$1:$ZZ$1, 0))</f>
        <v/>
      </c>
      <c r="B1361">
        <f>INDEX(resultados!$A$2:$ZZ$1440, 1355, MATCH($B$2, resultados!$A$1:$ZZ$1, 0))</f>
        <v/>
      </c>
      <c r="C1361">
        <f>INDEX(resultados!$A$2:$ZZ$1440, 1355, MATCH($B$3, resultados!$A$1:$ZZ$1, 0))</f>
        <v/>
      </c>
    </row>
    <row r="1362">
      <c r="A1362">
        <f>INDEX(resultados!$A$2:$ZZ$1440, 1356, MATCH($B$1, resultados!$A$1:$ZZ$1, 0))</f>
        <v/>
      </c>
      <c r="B1362">
        <f>INDEX(resultados!$A$2:$ZZ$1440, 1356, MATCH($B$2, resultados!$A$1:$ZZ$1, 0))</f>
        <v/>
      </c>
      <c r="C1362">
        <f>INDEX(resultados!$A$2:$ZZ$1440, 1356, MATCH($B$3, resultados!$A$1:$ZZ$1, 0))</f>
        <v/>
      </c>
    </row>
    <row r="1363">
      <c r="A1363">
        <f>INDEX(resultados!$A$2:$ZZ$1440, 1357, MATCH($B$1, resultados!$A$1:$ZZ$1, 0))</f>
        <v/>
      </c>
      <c r="B1363">
        <f>INDEX(resultados!$A$2:$ZZ$1440, 1357, MATCH($B$2, resultados!$A$1:$ZZ$1, 0))</f>
        <v/>
      </c>
      <c r="C1363">
        <f>INDEX(resultados!$A$2:$ZZ$1440, 1357, MATCH($B$3, resultados!$A$1:$ZZ$1, 0))</f>
        <v/>
      </c>
    </row>
    <row r="1364">
      <c r="A1364">
        <f>INDEX(resultados!$A$2:$ZZ$1440, 1358, MATCH($B$1, resultados!$A$1:$ZZ$1, 0))</f>
        <v/>
      </c>
      <c r="B1364">
        <f>INDEX(resultados!$A$2:$ZZ$1440, 1358, MATCH($B$2, resultados!$A$1:$ZZ$1, 0))</f>
        <v/>
      </c>
      <c r="C1364">
        <f>INDEX(resultados!$A$2:$ZZ$1440, 1358, MATCH($B$3, resultados!$A$1:$ZZ$1, 0))</f>
        <v/>
      </c>
    </row>
    <row r="1365">
      <c r="A1365">
        <f>INDEX(resultados!$A$2:$ZZ$1440, 1359, MATCH($B$1, resultados!$A$1:$ZZ$1, 0))</f>
        <v/>
      </c>
      <c r="B1365">
        <f>INDEX(resultados!$A$2:$ZZ$1440, 1359, MATCH($B$2, resultados!$A$1:$ZZ$1, 0))</f>
        <v/>
      </c>
      <c r="C1365">
        <f>INDEX(resultados!$A$2:$ZZ$1440, 1359, MATCH($B$3, resultados!$A$1:$ZZ$1, 0))</f>
        <v/>
      </c>
    </row>
    <row r="1366">
      <c r="A1366">
        <f>INDEX(resultados!$A$2:$ZZ$1440, 1360, MATCH($B$1, resultados!$A$1:$ZZ$1, 0))</f>
        <v/>
      </c>
      <c r="B1366">
        <f>INDEX(resultados!$A$2:$ZZ$1440, 1360, MATCH($B$2, resultados!$A$1:$ZZ$1, 0))</f>
        <v/>
      </c>
      <c r="C1366">
        <f>INDEX(resultados!$A$2:$ZZ$1440, 1360, MATCH($B$3, resultados!$A$1:$ZZ$1, 0))</f>
        <v/>
      </c>
    </row>
    <row r="1367">
      <c r="A1367">
        <f>INDEX(resultados!$A$2:$ZZ$1440, 1361, MATCH($B$1, resultados!$A$1:$ZZ$1, 0))</f>
        <v/>
      </c>
      <c r="B1367">
        <f>INDEX(resultados!$A$2:$ZZ$1440, 1361, MATCH($B$2, resultados!$A$1:$ZZ$1, 0))</f>
        <v/>
      </c>
      <c r="C1367">
        <f>INDEX(resultados!$A$2:$ZZ$1440, 1361, MATCH($B$3, resultados!$A$1:$ZZ$1, 0))</f>
        <v/>
      </c>
    </row>
    <row r="1368">
      <c r="A1368">
        <f>INDEX(resultados!$A$2:$ZZ$1440, 1362, MATCH($B$1, resultados!$A$1:$ZZ$1, 0))</f>
        <v/>
      </c>
      <c r="B1368">
        <f>INDEX(resultados!$A$2:$ZZ$1440, 1362, MATCH($B$2, resultados!$A$1:$ZZ$1, 0))</f>
        <v/>
      </c>
      <c r="C1368">
        <f>INDEX(resultados!$A$2:$ZZ$1440, 1362, MATCH($B$3, resultados!$A$1:$ZZ$1, 0))</f>
        <v/>
      </c>
    </row>
    <row r="1369">
      <c r="A1369">
        <f>INDEX(resultados!$A$2:$ZZ$1440, 1363, MATCH($B$1, resultados!$A$1:$ZZ$1, 0))</f>
        <v/>
      </c>
      <c r="B1369">
        <f>INDEX(resultados!$A$2:$ZZ$1440, 1363, MATCH($B$2, resultados!$A$1:$ZZ$1, 0))</f>
        <v/>
      </c>
      <c r="C1369">
        <f>INDEX(resultados!$A$2:$ZZ$1440, 1363, MATCH($B$3, resultados!$A$1:$ZZ$1, 0))</f>
        <v/>
      </c>
    </row>
    <row r="1370">
      <c r="A1370">
        <f>INDEX(resultados!$A$2:$ZZ$1440, 1364, MATCH($B$1, resultados!$A$1:$ZZ$1, 0))</f>
        <v/>
      </c>
      <c r="B1370">
        <f>INDEX(resultados!$A$2:$ZZ$1440, 1364, MATCH($B$2, resultados!$A$1:$ZZ$1, 0))</f>
        <v/>
      </c>
      <c r="C1370">
        <f>INDEX(resultados!$A$2:$ZZ$1440, 1364, MATCH($B$3, resultados!$A$1:$ZZ$1, 0))</f>
        <v/>
      </c>
    </row>
    <row r="1371">
      <c r="A1371">
        <f>INDEX(resultados!$A$2:$ZZ$1440, 1365, MATCH($B$1, resultados!$A$1:$ZZ$1, 0))</f>
        <v/>
      </c>
      <c r="B1371">
        <f>INDEX(resultados!$A$2:$ZZ$1440, 1365, MATCH($B$2, resultados!$A$1:$ZZ$1, 0))</f>
        <v/>
      </c>
      <c r="C1371">
        <f>INDEX(resultados!$A$2:$ZZ$1440, 1365, MATCH($B$3, resultados!$A$1:$ZZ$1, 0))</f>
        <v/>
      </c>
    </row>
    <row r="1372">
      <c r="A1372">
        <f>INDEX(resultados!$A$2:$ZZ$1440, 1366, MATCH($B$1, resultados!$A$1:$ZZ$1, 0))</f>
        <v/>
      </c>
      <c r="B1372">
        <f>INDEX(resultados!$A$2:$ZZ$1440, 1366, MATCH($B$2, resultados!$A$1:$ZZ$1, 0))</f>
        <v/>
      </c>
      <c r="C1372">
        <f>INDEX(resultados!$A$2:$ZZ$1440, 1366, MATCH($B$3, resultados!$A$1:$ZZ$1, 0))</f>
        <v/>
      </c>
    </row>
    <row r="1373">
      <c r="A1373">
        <f>INDEX(resultados!$A$2:$ZZ$1440, 1367, MATCH($B$1, resultados!$A$1:$ZZ$1, 0))</f>
        <v/>
      </c>
      <c r="B1373">
        <f>INDEX(resultados!$A$2:$ZZ$1440, 1367, MATCH($B$2, resultados!$A$1:$ZZ$1, 0))</f>
        <v/>
      </c>
      <c r="C1373">
        <f>INDEX(resultados!$A$2:$ZZ$1440, 1367, MATCH($B$3, resultados!$A$1:$ZZ$1, 0))</f>
        <v/>
      </c>
    </row>
    <row r="1374">
      <c r="A1374">
        <f>INDEX(resultados!$A$2:$ZZ$1440, 1368, MATCH($B$1, resultados!$A$1:$ZZ$1, 0))</f>
        <v/>
      </c>
      <c r="B1374">
        <f>INDEX(resultados!$A$2:$ZZ$1440, 1368, MATCH($B$2, resultados!$A$1:$ZZ$1, 0))</f>
        <v/>
      </c>
      <c r="C1374">
        <f>INDEX(resultados!$A$2:$ZZ$1440, 1368, MATCH($B$3, resultados!$A$1:$ZZ$1, 0))</f>
        <v/>
      </c>
    </row>
    <row r="1375">
      <c r="A1375">
        <f>INDEX(resultados!$A$2:$ZZ$1440, 1369, MATCH($B$1, resultados!$A$1:$ZZ$1, 0))</f>
        <v/>
      </c>
      <c r="B1375">
        <f>INDEX(resultados!$A$2:$ZZ$1440, 1369, MATCH($B$2, resultados!$A$1:$ZZ$1, 0))</f>
        <v/>
      </c>
      <c r="C1375">
        <f>INDEX(resultados!$A$2:$ZZ$1440, 1369, MATCH($B$3, resultados!$A$1:$ZZ$1, 0))</f>
        <v/>
      </c>
    </row>
    <row r="1376">
      <c r="A1376">
        <f>INDEX(resultados!$A$2:$ZZ$1440, 1370, MATCH($B$1, resultados!$A$1:$ZZ$1, 0))</f>
        <v/>
      </c>
      <c r="B1376">
        <f>INDEX(resultados!$A$2:$ZZ$1440, 1370, MATCH($B$2, resultados!$A$1:$ZZ$1, 0))</f>
        <v/>
      </c>
      <c r="C1376">
        <f>INDEX(resultados!$A$2:$ZZ$1440, 1370, MATCH($B$3, resultados!$A$1:$ZZ$1, 0))</f>
        <v/>
      </c>
    </row>
    <row r="1377">
      <c r="A1377">
        <f>INDEX(resultados!$A$2:$ZZ$1440, 1371, MATCH($B$1, resultados!$A$1:$ZZ$1, 0))</f>
        <v/>
      </c>
      <c r="B1377">
        <f>INDEX(resultados!$A$2:$ZZ$1440, 1371, MATCH($B$2, resultados!$A$1:$ZZ$1, 0))</f>
        <v/>
      </c>
      <c r="C1377">
        <f>INDEX(resultados!$A$2:$ZZ$1440, 1371, MATCH($B$3, resultados!$A$1:$ZZ$1, 0))</f>
        <v/>
      </c>
    </row>
    <row r="1378">
      <c r="A1378">
        <f>INDEX(resultados!$A$2:$ZZ$1440, 1372, MATCH($B$1, resultados!$A$1:$ZZ$1, 0))</f>
        <v/>
      </c>
      <c r="B1378">
        <f>INDEX(resultados!$A$2:$ZZ$1440, 1372, MATCH($B$2, resultados!$A$1:$ZZ$1, 0))</f>
        <v/>
      </c>
      <c r="C1378">
        <f>INDEX(resultados!$A$2:$ZZ$1440, 1372, MATCH($B$3, resultados!$A$1:$ZZ$1, 0))</f>
        <v/>
      </c>
    </row>
    <row r="1379">
      <c r="A1379">
        <f>INDEX(resultados!$A$2:$ZZ$1440, 1373, MATCH($B$1, resultados!$A$1:$ZZ$1, 0))</f>
        <v/>
      </c>
      <c r="B1379">
        <f>INDEX(resultados!$A$2:$ZZ$1440, 1373, MATCH($B$2, resultados!$A$1:$ZZ$1, 0))</f>
        <v/>
      </c>
      <c r="C1379">
        <f>INDEX(resultados!$A$2:$ZZ$1440, 1373, MATCH($B$3, resultados!$A$1:$ZZ$1, 0))</f>
        <v/>
      </c>
    </row>
    <row r="1380">
      <c r="A1380">
        <f>INDEX(resultados!$A$2:$ZZ$1440, 1374, MATCH($B$1, resultados!$A$1:$ZZ$1, 0))</f>
        <v/>
      </c>
      <c r="B1380">
        <f>INDEX(resultados!$A$2:$ZZ$1440, 1374, MATCH($B$2, resultados!$A$1:$ZZ$1, 0))</f>
        <v/>
      </c>
      <c r="C1380">
        <f>INDEX(resultados!$A$2:$ZZ$1440, 1374, MATCH($B$3, resultados!$A$1:$ZZ$1, 0))</f>
        <v/>
      </c>
    </row>
    <row r="1381">
      <c r="A1381">
        <f>INDEX(resultados!$A$2:$ZZ$1440, 1375, MATCH($B$1, resultados!$A$1:$ZZ$1, 0))</f>
        <v/>
      </c>
      <c r="B1381">
        <f>INDEX(resultados!$A$2:$ZZ$1440, 1375, MATCH($B$2, resultados!$A$1:$ZZ$1, 0))</f>
        <v/>
      </c>
      <c r="C1381">
        <f>INDEX(resultados!$A$2:$ZZ$1440, 1375, MATCH($B$3, resultados!$A$1:$ZZ$1, 0))</f>
        <v/>
      </c>
    </row>
    <row r="1382">
      <c r="A1382">
        <f>INDEX(resultados!$A$2:$ZZ$1440, 1376, MATCH($B$1, resultados!$A$1:$ZZ$1, 0))</f>
        <v/>
      </c>
      <c r="B1382">
        <f>INDEX(resultados!$A$2:$ZZ$1440, 1376, MATCH($B$2, resultados!$A$1:$ZZ$1, 0))</f>
        <v/>
      </c>
      <c r="C1382">
        <f>INDEX(resultados!$A$2:$ZZ$1440, 1376, MATCH($B$3, resultados!$A$1:$ZZ$1, 0))</f>
        <v/>
      </c>
    </row>
    <row r="1383">
      <c r="A1383">
        <f>INDEX(resultados!$A$2:$ZZ$1440, 1377, MATCH($B$1, resultados!$A$1:$ZZ$1, 0))</f>
        <v/>
      </c>
      <c r="B1383">
        <f>INDEX(resultados!$A$2:$ZZ$1440, 1377, MATCH($B$2, resultados!$A$1:$ZZ$1, 0))</f>
        <v/>
      </c>
      <c r="C1383">
        <f>INDEX(resultados!$A$2:$ZZ$1440, 1377, MATCH($B$3, resultados!$A$1:$ZZ$1, 0))</f>
        <v/>
      </c>
    </row>
    <row r="1384">
      <c r="A1384">
        <f>INDEX(resultados!$A$2:$ZZ$1440, 1378, MATCH($B$1, resultados!$A$1:$ZZ$1, 0))</f>
        <v/>
      </c>
      <c r="B1384">
        <f>INDEX(resultados!$A$2:$ZZ$1440, 1378, MATCH($B$2, resultados!$A$1:$ZZ$1, 0))</f>
        <v/>
      </c>
      <c r="C1384">
        <f>INDEX(resultados!$A$2:$ZZ$1440, 1378, MATCH($B$3, resultados!$A$1:$ZZ$1, 0))</f>
        <v/>
      </c>
    </row>
    <row r="1385">
      <c r="A1385">
        <f>INDEX(resultados!$A$2:$ZZ$1440, 1379, MATCH($B$1, resultados!$A$1:$ZZ$1, 0))</f>
        <v/>
      </c>
      <c r="B1385">
        <f>INDEX(resultados!$A$2:$ZZ$1440, 1379, MATCH($B$2, resultados!$A$1:$ZZ$1, 0))</f>
        <v/>
      </c>
      <c r="C1385">
        <f>INDEX(resultados!$A$2:$ZZ$1440, 1379, MATCH($B$3, resultados!$A$1:$ZZ$1, 0))</f>
        <v/>
      </c>
    </row>
    <row r="1386">
      <c r="A1386">
        <f>INDEX(resultados!$A$2:$ZZ$1440, 1380, MATCH($B$1, resultados!$A$1:$ZZ$1, 0))</f>
        <v/>
      </c>
      <c r="B1386">
        <f>INDEX(resultados!$A$2:$ZZ$1440, 1380, MATCH($B$2, resultados!$A$1:$ZZ$1, 0))</f>
        <v/>
      </c>
      <c r="C1386">
        <f>INDEX(resultados!$A$2:$ZZ$1440, 1380, MATCH($B$3, resultados!$A$1:$ZZ$1, 0))</f>
        <v/>
      </c>
    </row>
    <row r="1387">
      <c r="A1387">
        <f>INDEX(resultados!$A$2:$ZZ$1440, 1381, MATCH($B$1, resultados!$A$1:$ZZ$1, 0))</f>
        <v/>
      </c>
      <c r="B1387">
        <f>INDEX(resultados!$A$2:$ZZ$1440, 1381, MATCH($B$2, resultados!$A$1:$ZZ$1, 0))</f>
        <v/>
      </c>
      <c r="C1387">
        <f>INDEX(resultados!$A$2:$ZZ$1440, 1381, MATCH($B$3, resultados!$A$1:$ZZ$1, 0))</f>
        <v/>
      </c>
    </row>
    <row r="1388">
      <c r="A1388">
        <f>INDEX(resultados!$A$2:$ZZ$1440, 1382, MATCH($B$1, resultados!$A$1:$ZZ$1, 0))</f>
        <v/>
      </c>
      <c r="B1388">
        <f>INDEX(resultados!$A$2:$ZZ$1440, 1382, MATCH($B$2, resultados!$A$1:$ZZ$1, 0))</f>
        <v/>
      </c>
      <c r="C1388">
        <f>INDEX(resultados!$A$2:$ZZ$1440, 1382, MATCH($B$3, resultados!$A$1:$ZZ$1, 0))</f>
        <v/>
      </c>
    </row>
    <row r="1389">
      <c r="A1389">
        <f>INDEX(resultados!$A$2:$ZZ$1440, 1383, MATCH($B$1, resultados!$A$1:$ZZ$1, 0))</f>
        <v/>
      </c>
      <c r="B1389">
        <f>INDEX(resultados!$A$2:$ZZ$1440, 1383, MATCH($B$2, resultados!$A$1:$ZZ$1, 0))</f>
        <v/>
      </c>
      <c r="C1389">
        <f>INDEX(resultados!$A$2:$ZZ$1440, 1383, MATCH($B$3, resultados!$A$1:$ZZ$1, 0))</f>
        <v/>
      </c>
    </row>
    <row r="1390">
      <c r="A1390">
        <f>INDEX(resultados!$A$2:$ZZ$1440, 1384, MATCH($B$1, resultados!$A$1:$ZZ$1, 0))</f>
        <v/>
      </c>
      <c r="B1390">
        <f>INDEX(resultados!$A$2:$ZZ$1440, 1384, MATCH($B$2, resultados!$A$1:$ZZ$1, 0))</f>
        <v/>
      </c>
      <c r="C1390">
        <f>INDEX(resultados!$A$2:$ZZ$1440, 1384, MATCH($B$3, resultados!$A$1:$ZZ$1, 0))</f>
        <v/>
      </c>
    </row>
    <row r="1391">
      <c r="A1391">
        <f>INDEX(resultados!$A$2:$ZZ$1440, 1385, MATCH($B$1, resultados!$A$1:$ZZ$1, 0))</f>
        <v/>
      </c>
      <c r="B1391">
        <f>INDEX(resultados!$A$2:$ZZ$1440, 1385, MATCH($B$2, resultados!$A$1:$ZZ$1, 0))</f>
        <v/>
      </c>
      <c r="C1391">
        <f>INDEX(resultados!$A$2:$ZZ$1440, 1385, MATCH($B$3, resultados!$A$1:$ZZ$1, 0))</f>
        <v/>
      </c>
    </row>
    <row r="1392">
      <c r="A1392">
        <f>INDEX(resultados!$A$2:$ZZ$1440, 1386, MATCH($B$1, resultados!$A$1:$ZZ$1, 0))</f>
        <v/>
      </c>
      <c r="B1392">
        <f>INDEX(resultados!$A$2:$ZZ$1440, 1386, MATCH($B$2, resultados!$A$1:$ZZ$1, 0))</f>
        <v/>
      </c>
      <c r="C1392">
        <f>INDEX(resultados!$A$2:$ZZ$1440, 1386, MATCH($B$3, resultados!$A$1:$ZZ$1, 0))</f>
        <v/>
      </c>
    </row>
    <row r="1393">
      <c r="A1393">
        <f>INDEX(resultados!$A$2:$ZZ$1440, 1387, MATCH($B$1, resultados!$A$1:$ZZ$1, 0))</f>
        <v/>
      </c>
      <c r="B1393">
        <f>INDEX(resultados!$A$2:$ZZ$1440, 1387, MATCH($B$2, resultados!$A$1:$ZZ$1, 0))</f>
        <v/>
      </c>
      <c r="C1393">
        <f>INDEX(resultados!$A$2:$ZZ$1440, 1387, MATCH($B$3, resultados!$A$1:$ZZ$1, 0))</f>
        <v/>
      </c>
    </row>
    <row r="1394">
      <c r="A1394">
        <f>INDEX(resultados!$A$2:$ZZ$1440, 1388, MATCH($B$1, resultados!$A$1:$ZZ$1, 0))</f>
        <v/>
      </c>
      <c r="B1394">
        <f>INDEX(resultados!$A$2:$ZZ$1440, 1388, MATCH($B$2, resultados!$A$1:$ZZ$1, 0))</f>
        <v/>
      </c>
      <c r="C1394">
        <f>INDEX(resultados!$A$2:$ZZ$1440, 1388, MATCH($B$3, resultados!$A$1:$ZZ$1, 0))</f>
        <v/>
      </c>
    </row>
    <row r="1395">
      <c r="A1395">
        <f>INDEX(resultados!$A$2:$ZZ$1440, 1389, MATCH($B$1, resultados!$A$1:$ZZ$1, 0))</f>
        <v/>
      </c>
      <c r="B1395">
        <f>INDEX(resultados!$A$2:$ZZ$1440, 1389, MATCH($B$2, resultados!$A$1:$ZZ$1, 0))</f>
        <v/>
      </c>
      <c r="C1395">
        <f>INDEX(resultados!$A$2:$ZZ$1440, 1389, MATCH($B$3, resultados!$A$1:$ZZ$1, 0))</f>
        <v/>
      </c>
    </row>
    <row r="1396">
      <c r="A1396">
        <f>INDEX(resultados!$A$2:$ZZ$1440, 1390, MATCH($B$1, resultados!$A$1:$ZZ$1, 0))</f>
        <v/>
      </c>
      <c r="B1396">
        <f>INDEX(resultados!$A$2:$ZZ$1440, 1390, MATCH($B$2, resultados!$A$1:$ZZ$1, 0))</f>
        <v/>
      </c>
      <c r="C1396">
        <f>INDEX(resultados!$A$2:$ZZ$1440, 1390, MATCH($B$3, resultados!$A$1:$ZZ$1, 0))</f>
        <v/>
      </c>
    </row>
    <row r="1397">
      <c r="A1397">
        <f>INDEX(resultados!$A$2:$ZZ$1440, 1391, MATCH($B$1, resultados!$A$1:$ZZ$1, 0))</f>
        <v/>
      </c>
      <c r="B1397">
        <f>INDEX(resultados!$A$2:$ZZ$1440, 1391, MATCH($B$2, resultados!$A$1:$ZZ$1, 0))</f>
        <v/>
      </c>
      <c r="C1397">
        <f>INDEX(resultados!$A$2:$ZZ$1440, 1391, MATCH($B$3, resultados!$A$1:$ZZ$1, 0))</f>
        <v/>
      </c>
    </row>
    <row r="1398">
      <c r="A1398">
        <f>INDEX(resultados!$A$2:$ZZ$1440, 1392, MATCH($B$1, resultados!$A$1:$ZZ$1, 0))</f>
        <v/>
      </c>
      <c r="B1398">
        <f>INDEX(resultados!$A$2:$ZZ$1440, 1392, MATCH($B$2, resultados!$A$1:$ZZ$1, 0))</f>
        <v/>
      </c>
      <c r="C1398">
        <f>INDEX(resultados!$A$2:$ZZ$1440, 1392, MATCH($B$3, resultados!$A$1:$ZZ$1, 0))</f>
        <v/>
      </c>
    </row>
    <row r="1399">
      <c r="A1399">
        <f>INDEX(resultados!$A$2:$ZZ$1440, 1393, MATCH($B$1, resultados!$A$1:$ZZ$1, 0))</f>
        <v/>
      </c>
      <c r="B1399">
        <f>INDEX(resultados!$A$2:$ZZ$1440, 1393, MATCH($B$2, resultados!$A$1:$ZZ$1, 0))</f>
        <v/>
      </c>
      <c r="C1399">
        <f>INDEX(resultados!$A$2:$ZZ$1440, 1393, MATCH($B$3, resultados!$A$1:$ZZ$1, 0))</f>
        <v/>
      </c>
    </row>
    <row r="1400">
      <c r="A1400">
        <f>INDEX(resultados!$A$2:$ZZ$1440, 1394, MATCH($B$1, resultados!$A$1:$ZZ$1, 0))</f>
        <v/>
      </c>
      <c r="B1400">
        <f>INDEX(resultados!$A$2:$ZZ$1440, 1394, MATCH($B$2, resultados!$A$1:$ZZ$1, 0))</f>
        <v/>
      </c>
      <c r="C1400">
        <f>INDEX(resultados!$A$2:$ZZ$1440, 1394, MATCH($B$3, resultados!$A$1:$ZZ$1, 0))</f>
        <v/>
      </c>
    </row>
    <row r="1401">
      <c r="A1401">
        <f>INDEX(resultados!$A$2:$ZZ$1440, 1395, MATCH($B$1, resultados!$A$1:$ZZ$1, 0))</f>
        <v/>
      </c>
      <c r="B1401">
        <f>INDEX(resultados!$A$2:$ZZ$1440, 1395, MATCH($B$2, resultados!$A$1:$ZZ$1, 0))</f>
        <v/>
      </c>
      <c r="C1401">
        <f>INDEX(resultados!$A$2:$ZZ$1440, 1395, MATCH($B$3, resultados!$A$1:$ZZ$1, 0))</f>
        <v/>
      </c>
    </row>
    <row r="1402">
      <c r="A1402">
        <f>INDEX(resultados!$A$2:$ZZ$1440, 1396, MATCH($B$1, resultados!$A$1:$ZZ$1, 0))</f>
        <v/>
      </c>
      <c r="B1402">
        <f>INDEX(resultados!$A$2:$ZZ$1440, 1396, MATCH($B$2, resultados!$A$1:$ZZ$1, 0))</f>
        <v/>
      </c>
      <c r="C1402">
        <f>INDEX(resultados!$A$2:$ZZ$1440, 1396, MATCH($B$3, resultados!$A$1:$ZZ$1, 0))</f>
        <v/>
      </c>
    </row>
    <row r="1403">
      <c r="A1403">
        <f>INDEX(resultados!$A$2:$ZZ$1440, 1397, MATCH($B$1, resultados!$A$1:$ZZ$1, 0))</f>
        <v/>
      </c>
      <c r="B1403">
        <f>INDEX(resultados!$A$2:$ZZ$1440, 1397, MATCH($B$2, resultados!$A$1:$ZZ$1, 0))</f>
        <v/>
      </c>
      <c r="C1403">
        <f>INDEX(resultados!$A$2:$ZZ$1440, 1397, MATCH($B$3, resultados!$A$1:$ZZ$1, 0))</f>
        <v/>
      </c>
    </row>
    <row r="1404">
      <c r="A1404">
        <f>INDEX(resultados!$A$2:$ZZ$1440, 1398, MATCH($B$1, resultados!$A$1:$ZZ$1, 0))</f>
        <v/>
      </c>
      <c r="B1404">
        <f>INDEX(resultados!$A$2:$ZZ$1440, 1398, MATCH($B$2, resultados!$A$1:$ZZ$1, 0))</f>
        <v/>
      </c>
      <c r="C1404">
        <f>INDEX(resultados!$A$2:$ZZ$1440, 1398, MATCH($B$3, resultados!$A$1:$ZZ$1, 0))</f>
        <v/>
      </c>
    </row>
    <row r="1405">
      <c r="A1405">
        <f>INDEX(resultados!$A$2:$ZZ$1440, 1399, MATCH($B$1, resultados!$A$1:$ZZ$1, 0))</f>
        <v/>
      </c>
      <c r="B1405">
        <f>INDEX(resultados!$A$2:$ZZ$1440, 1399, MATCH($B$2, resultados!$A$1:$ZZ$1, 0))</f>
        <v/>
      </c>
      <c r="C1405">
        <f>INDEX(resultados!$A$2:$ZZ$1440, 1399, MATCH($B$3, resultados!$A$1:$ZZ$1, 0))</f>
        <v/>
      </c>
    </row>
    <row r="1406">
      <c r="A1406">
        <f>INDEX(resultados!$A$2:$ZZ$1440, 1400, MATCH($B$1, resultados!$A$1:$ZZ$1, 0))</f>
        <v/>
      </c>
      <c r="B1406">
        <f>INDEX(resultados!$A$2:$ZZ$1440, 1400, MATCH($B$2, resultados!$A$1:$ZZ$1, 0))</f>
        <v/>
      </c>
      <c r="C1406">
        <f>INDEX(resultados!$A$2:$ZZ$1440, 1400, MATCH($B$3, resultados!$A$1:$ZZ$1, 0))</f>
        <v/>
      </c>
    </row>
    <row r="1407">
      <c r="A1407">
        <f>INDEX(resultados!$A$2:$ZZ$1440, 1401, MATCH($B$1, resultados!$A$1:$ZZ$1, 0))</f>
        <v/>
      </c>
      <c r="B1407">
        <f>INDEX(resultados!$A$2:$ZZ$1440, 1401, MATCH($B$2, resultados!$A$1:$ZZ$1, 0))</f>
        <v/>
      </c>
      <c r="C1407">
        <f>INDEX(resultados!$A$2:$ZZ$1440, 1401, MATCH($B$3, resultados!$A$1:$ZZ$1, 0))</f>
        <v/>
      </c>
    </row>
    <row r="1408">
      <c r="A1408">
        <f>INDEX(resultados!$A$2:$ZZ$1440, 1402, MATCH($B$1, resultados!$A$1:$ZZ$1, 0))</f>
        <v/>
      </c>
      <c r="B1408">
        <f>INDEX(resultados!$A$2:$ZZ$1440, 1402, MATCH($B$2, resultados!$A$1:$ZZ$1, 0))</f>
        <v/>
      </c>
      <c r="C1408">
        <f>INDEX(resultados!$A$2:$ZZ$1440, 1402, MATCH($B$3, resultados!$A$1:$ZZ$1, 0))</f>
        <v/>
      </c>
    </row>
    <row r="1409">
      <c r="A1409">
        <f>INDEX(resultados!$A$2:$ZZ$1440, 1403, MATCH($B$1, resultados!$A$1:$ZZ$1, 0))</f>
        <v/>
      </c>
      <c r="B1409">
        <f>INDEX(resultados!$A$2:$ZZ$1440, 1403, MATCH($B$2, resultados!$A$1:$ZZ$1, 0))</f>
        <v/>
      </c>
      <c r="C1409">
        <f>INDEX(resultados!$A$2:$ZZ$1440, 1403, MATCH($B$3, resultados!$A$1:$ZZ$1, 0))</f>
        <v/>
      </c>
    </row>
    <row r="1410">
      <c r="A1410">
        <f>INDEX(resultados!$A$2:$ZZ$1440, 1404, MATCH($B$1, resultados!$A$1:$ZZ$1, 0))</f>
        <v/>
      </c>
      <c r="B1410">
        <f>INDEX(resultados!$A$2:$ZZ$1440, 1404, MATCH($B$2, resultados!$A$1:$ZZ$1, 0))</f>
        <v/>
      </c>
      <c r="C1410">
        <f>INDEX(resultados!$A$2:$ZZ$1440, 1404, MATCH($B$3, resultados!$A$1:$ZZ$1, 0))</f>
        <v/>
      </c>
    </row>
    <row r="1411">
      <c r="A1411">
        <f>INDEX(resultados!$A$2:$ZZ$1440, 1405, MATCH($B$1, resultados!$A$1:$ZZ$1, 0))</f>
        <v/>
      </c>
      <c r="B1411">
        <f>INDEX(resultados!$A$2:$ZZ$1440, 1405, MATCH($B$2, resultados!$A$1:$ZZ$1, 0))</f>
        <v/>
      </c>
      <c r="C1411">
        <f>INDEX(resultados!$A$2:$ZZ$1440, 1405, MATCH($B$3, resultados!$A$1:$ZZ$1, 0))</f>
        <v/>
      </c>
    </row>
    <row r="1412">
      <c r="A1412">
        <f>INDEX(resultados!$A$2:$ZZ$1440, 1406, MATCH($B$1, resultados!$A$1:$ZZ$1, 0))</f>
        <v/>
      </c>
      <c r="B1412">
        <f>INDEX(resultados!$A$2:$ZZ$1440, 1406, MATCH($B$2, resultados!$A$1:$ZZ$1, 0))</f>
        <v/>
      </c>
      <c r="C1412">
        <f>INDEX(resultados!$A$2:$ZZ$1440, 1406, MATCH($B$3, resultados!$A$1:$ZZ$1, 0))</f>
        <v/>
      </c>
    </row>
    <row r="1413">
      <c r="A1413">
        <f>INDEX(resultados!$A$2:$ZZ$1440, 1407, MATCH($B$1, resultados!$A$1:$ZZ$1, 0))</f>
        <v/>
      </c>
      <c r="B1413">
        <f>INDEX(resultados!$A$2:$ZZ$1440, 1407, MATCH($B$2, resultados!$A$1:$ZZ$1, 0))</f>
        <v/>
      </c>
      <c r="C1413">
        <f>INDEX(resultados!$A$2:$ZZ$1440, 1407, MATCH($B$3, resultados!$A$1:$ZZ$1, 0))</f>
        <v/>
      </c>
    </row>
    <row r="1414">
      <c r="A1414">
        <f>INDEX(resultados!$A$2:$ZZ$1440, 1408, MATCH($B$1, resultados!$A$1:$ZZ$1, 0))</f>
        <v/>
      </c>
      <c r="B1414">
        <f>INDEX(resultados!$A$2:$ZZ$1440, 1408, MATCH($B$2, resultados!$A$1:$ZZ$1, 0))</f>
        <v/>
      </c>
      <c r="C1414">
        <f>INDEX(resultados!$A$2:$ZZ$1440, 1408, MATCH($B$3, resultados!$A$1:$ZZ$1, 0))</f>
        <v/>
      </c>
    </row>
    <row r="1415">
      <c r="A1415">
        <f>INDEX(resultados!$A$2:$ZZ$1440, 1409, MATCH($B$1, resultados!$A$1:$ZZ$1, 0))</f>
        <v/>
      </c>
      <c r="B1415">
        <f>INDEX(resultados!$A$2:$ZZ$1440, 1409, MATCH($B$2, resultados!$A$1:$ZZ$1, 0))</f>
        <v/>
      </c>
      <c r="C1415">
        <f>INDEX(resultados!$A$2:$ZZ$1440, 1409, MATCH($B$3, resultados!$A$1:$ZZ$1, 0))</f>
        <v/>
      </c>
    </row>
    <row r="1416">
      <c r="A1416">
        <f>INDEX(resultados!$A$2:$ZZ$1440, 1410, MATCH($B$1, resultados!$A$1:$ZZ$1, 0))</f>
        <v/>
      </c>
      <c r="B1416">
        <f>INDEX(resultados!$A$2:$ZZ$1440, 1410, MATCH($B$2, resultados!$A$1:$ZZ$1, 0))</f>
        <v/>
      </c>
      <c r="C1416">
        <f>INDEX(resultados!$A$2:$ZZ$1440, 1410, MATCH($B$3, resultados!$A$1:$ZZ$1, 0))</f>
        <v/>
      </c>
    </row>
    <row r="1417">
      <c r="A1417">
        <f>INDEX(resultados!$A$2:$ZZ$1440, 1411, MATCH($B$1, resultados!$A$1:$ZZ$1, 0))</f>
        <v/>
      </c>
      <c r="B1417">
        <f>INDEX(resultados!$A$2:$ZZ$1440, 1411, MATCH($B$2, resultados!$A$1:$ZZ$1, 0))</f>
        <v/>
      </c>
      <c r="C1417">
        <f>INDEX(resultados!$A$2:$ZZ$1440, 1411, MATCH($B$3, resultados!$A$1:$ZZ$1, 0))</f>
        <v/>
      </c>
    </row>
    <row r="1418">
      <c r="A1418">
        <f>INDEX(resultados!$A$2:$ZZ$1440, 1412, MATCH($B$1, resultados!$A$1:$ZZ$1, 0))</f>
        <v/>
      </c>
      <c r="B1418">
        <f>INDEX(resultados!$A$2:$ZZ$1440, 1412, MATCH($B$2, resultados!$A$1:$ZZ$1, 0))</f>
        <v/>
      </c>
      <c r="C1418">
        <f>INDEX(resultados!$A$2:$ZZ$1440, 1412, MATCH($B$3, resultados!$A$1:$ZZ$1, 0))</f>
        <v/>
      </c>
    </row>
    <row r="1419">
      <c r="A1419">
        <f>INDEX(resultados!$A$2:$ZZ$1440, 1413, MATCH($B$1, resultados!$A$1:$ZZ$1, 0))</f>
        <v/>
      </c>
      <c r="B1419">
        <f>INDEX(resultados!$A$2:$ZZ$1440, 1413, MATCH($B$2, resultados!$A$1:$ZZ$1, 0))</f>
        <v/>
      </c>
      <c r="C1419">
        <f>INDEX(resultados!$A$2:$ZZ$1440, 1413, MATCH($B$3, resultados!$A$1:$ZZ$1, 0))</f>
        <v/>
      </c>
    </row>
    <row r="1420">
      <c r="A1420">
        <f>INDEX(resultados!$A$2:$ZZ$1440, 1414, MATCH($B$1, resultados!$A$1:$ZZ$1, 0))</f>
        <v/>
      </c>
      <c r="B1420">
        <f>INDEX(resultados!$A$2:$ZZ$1440, 1414, MATCH($B$2, resultados!$A$1:$ZZ$1, 0))</f>
        <v/>
      </c>
      <c r="C1420">
        <f>INDEX(resultados!$A$2:$ZZ$1440, 1414, MATCH($B$3, resultados!$A$1:$ZZ$1, 0))</f>
        <v/>
      </c>
    </row>
    <row r="1421">
      <c r="A1421">
        <f>INDEX(resultados!$A$2:$ZZ$1440, 1415, MATCH($B$1, resultados!$A$1:$ZZ$1, 0))</f>
        <v/>
      </c>
      <c r="B1421">
        <f>INDEX(resultados!$A$2:$ZZ$1440, 1415, MATCH($B$2, resultados!$A$1:$ZZ$1, 0))</f>
        <v/>
      </c>
      <c r="C1421">
        <f>INDEX(resultados!$A$2:$ZZ$1440, 1415, MATCH($B$3, resultados!$A$1:$ZZ$1, 0))</f>
        <v/>
      </c>
    </row>
    <row r="1422">
      <c r="A1422">
        <f>INDEX(resultados!$A$2:$ZZ$1440, 1416, MATCH($B$1, resultados!$A$1:$ZZ$1, 0))</f>
        <v/>
      </c>
      <c r="B1422">
        <f>INDEX(resultados!$A$2:$ZZ$1440, 1416, MATCH($B$2, resultados!$A$1:$ZZ$1, 0))</f>
        <v/>
      </c>
      <c r="C1422">
        <f>INDEX(resultados!$A$2:$ZZ$1440, 1416, MATCH($B$3, resultados!$A$1:$ZZ$1, 0))</f>
        <v/>
      </c>
    </row>
    <row r="1423">
      <c r="A1423">
        <f>INDEX(resultados!$A$2:$ZZ$1440, 1417, MATCH($B$1, resultados!$A$1:$ZZ$1, 0))</f>
        <v/>
      </c>
      <c r="B1423">
        <f>INDEX(resultados!$A$2:$ZZ$1440, 1417, MATCH($B$2, resultados!$A$1:$ZZ$1, 0))</f>
        <v/>
      </c>
      <c r="C1423">
        <f>INDEX(resultados!$A$2:$ZZ$1440, 1417, MATCH($B$3, resultados!$A$1:$ZZ$1, 0))</f>
        <v/>
      </c>
    </row>
    <row r="1424">
      <c r="A1424">
        <f>INDEX(resultados!$A$2:$ZZ$1440, 1418, MATCH($B$1, resultados!$A$1:$ZZ$1, 0))</f>
        <v/>
      </c>
      <c r="B1424">
        <f>INDEX(resultados!$A$2:$ZZ$1440, 1418, MATCH($B$2, resultados!$A$1:$ZZ$1, 0))</f>
        <v/>
      </c>
      <c r="C1424">
        <f>INDEX(resultados!$A$2:$ZZ$1440, 1418, MATCH($B$3, resultados!$A$1:$ZZ$1, 0))</f>
        <v/>
      </c>
    </row>
    <row r="1425">
      <c r="A1425">
        <f>INDEX(resultados!$A$2:$ZZ$1440, 1419, MATCH($B$1, resultados!$A$1:$ZZ$1, 0))</f>
        <v/>
      </c>
      <c r="B1425">
        <f>INDEX(resultados!$A$2:$ZZ$1440, 1419, MATCH($B$2, resultados!$A$1:$ZZ$1, 0))</f>
        <v/>
      </c>
      <c r="C1425">
        <f>INDEX(resultados!$A$2:$ZZ$1440, 1419, MATCH($B$3, resultados!$A$1:$ZZ$1, 0))</f>
        <v/>
      </c>
    </row>
    <row r="1426">
      <c r="A1426">
        <f>INDEX(resultados!$A$2:$ZZ$1440, 1420, MATCH($B$1, resultados!$A$1:$ZZ$1, 0))</f>
        <v/>
      </c>
      <c r="B1426">
        <f>INDEX(resultados!$A$2:$ZZ$1440, 1420, MATCH($B$2, resultados!$A$1:$ZZ$1, 0))</f>
        <v/>
      </c>
      <c r="C1426">
        <f>INDEX(resultados!$A$2:$ZZ$1440, 1420, MATCH($B$3, resultados!$A$1:$ZZ$1, 0))</f>
        <v/>
      </c>
    </row>
    <row r="1427">
      <c r="A1427">
        <f>INDEX(resultados!$A$2:$ZZ$1440, 1421, MATCH($B$1, resultados!$A$1:$ZZ$1, 0))</f>
        <v/>
      </c>
      <c r="B1427">
        <f>INDEX(resultados!$A$2:$ZZ$1440, 1421, MATCH($B$2, resultados!$A$1:$ZZ$1, 0))</f>
        <v/>
      </c>
      <c r="C1427">
        <f>INDEX(resultados!$A$2:$ZZ$1440, 1421, MATCH($B$3, resultados!$A$1:$ZZ$1, 0))</f>
        <v/>
      </c>
    </row>
    <row r="1428">
      <c r="A1428">
        <f>INDEX(resultados!$A$2:$ZZ$1440, 1422, MATCH($B$1, resultados!$A$1:$ZZ$1, 0))</f>
        <v/>
      </c>
      <c r="B1428">
        <f>INDEX(resultados!$A$2:$ZZ$1440, 1422, MATCH($B$2, resultados!$A$1:$ZZ$1, 0))</f>
        <v/>
      </c>
      <c r="C1428">
        <f>INDEX(resultados!$A$2:$ZZ$1440, 1422, MATCH($B$3, resultados!$A$1:$ZZ$1, 0))</f>
        <v/>
      </c>
    </row>
    <row r="1429">
      <c r="A1429">
        <f>INDEX(resultados!$A$2:$ZZ$1440, 1423, MATCH($B$1, resultados!$A$1:$ZZ$1, 0))</f>
        <v/>
      </c>
      <c r="B1429">
        <f>INDEX(resultados!$A$2:$ZZ$1440, 1423, MATCH($B$2, resultados!$A$1:$ZZ$1, 0))</f>
        <v/>
      </c>
      <c r="C1429">
        <f>INDEX(resultados!$A$2:$ZZ$1440, 1423, MATCH($B$3, resultados!$A$1:$ZZ$1, 0))</f>
        <v/>
      </c>
    </row>
    <row r="1430">
      <c r="A1430">
        <f>INDEX(resultados!$A$2:$ZZ$1440, 1424, MATCH($B$1, resultados!$A$1:$ZZ$1, 0))</f>
        <v/>
      </c>
      <c r="B1430">
        <f>INDEX(resultados!$A$2:$ZZ$1440, 1424, MATCH($B$2, resultados!$A$1:$ZZ$1, 0))</f>
        <v/>
      </c>
      <c r="C1430">
        <f>INDEX(resultados!$A$2:$ZZ$1440, 1424, MATCH($B$3, resultados!$A$1:$ZZ$1, 0))</f>
        <v/>
      </c>
    </row>
    <row r="1431">
      <c r="A1431">
        <f>INDEX(resultados!$A$2:$ZZ$1440, 1425, MATCH($B$1, resultados!$A$1:$ZZ$1, 0))</f>
        <v/>
      </c>
      <c r="B1431">
        <f>INDEX(resultados!$A$2:$ZZ$1440, 1425, MATCH($B$2, resultados!$A$1:$ZZ$1, 0))</f>
        <v/>
      </c>
      <c r="C1431">
        <f>INDEX(resultados!$A$2:$ZZ$1440, 1425, MATCH($B$3, resultados!$A$1:$ZZ$1, 0))</f>
        <v/>
      </c>
    </row>
    <row r="1432">
      <c r="A1432">
        <f>INDEX(resultados!$A$2:$ZZ$1440, 1426, MATCH($B$1, resultados!$A$1:$ZZ$1, 0))</f>
        <v/>
      </c>
      <c r="B1432">
        <f>INDEX(resultados!$A$2:$ZZ$1440, 1426, MATCH($B$2, resultados!$A$1:$ZZ$1, 0))</f>
        <v/>
      </c>
      <c r="C1432">
        <f>INDEX(resultados!$A$2:$ZZ$1440, 1426, MATCH($B$3, resultados!$A$1:$ZZ$1, 0))</f>
        <v/>
      </c>
    </row>
    <row r="1433">
      <c r="A1433">
        <f>INDEX(resultados!$A$2:$ZZ$1440, 1427, MATCH($B$1, resultados!$A$1:$ZZ$1, 0))</f>
        <v/>
      </c>
      <c r="B1433">
        <f>INDEX(resultados!$A$2:$ZZ$1440, 1427, MATCH($B$2, resultados!$A$1:$ZZ$1, 0))</f>
        <v/>
      </c>
      <c r="C1433">
        <f>INDEX(resultados!$A$2:$ZZ$1440, 1427, MATCH($B$3, resultados!$A$1:$ZZ$1, 0))</f>
        <v/>
      </c>
    </row>
    <row r="1434">
      <c r="A1434">
        <f>INDEX(resultados!$A$2:$ZZ$1440, 1428, MATCH($B$1, resultados!$A$1:$ZZ$1, 0))</f>
        <v/>
      </c>
      <c r="B1434">
        <f>INDEX(resultados!$A$2:$ZZ$1440, 1428, MATCH($B$2, resultados!$A$1:$ZZ$1, 0))</f>
        <v/>
      </c>
      <c r="C1434">
        <f>INDEX(resultados!$A$2:$ZZ$1440, 1428, MATCH($B$3, resultados!$A$1:$ZZ$1, 0))</f>
        <v/>
      </c>
    </row>
    <row r="1435">
      <c r="A1435">
        <f>INDEX(resultados!$A$2:$ZZ$1440, 1429, MATCH($B$1, resultados!$A$1:$ZZ$1, 0))</f>
        <v/>
      </c>
      <c r="B1435">
        <f>INDEX(resultados!$A$2:$ZZ$1440, 1429, MATCH($B$2, resultados!$A$1:$ZZ$1, 0))</f>
        <v/>
      </c>
      <c r="C1435">
        <f>INDEX(resultados!$A$2:$ZZ$1440, 1429, MATCH($B$3, resultados!$A$1:$ZZ$1, 0))</f>
        <v/>
      </c>
    </row>
    <row r="1436">
      <c r="A1436">
        <f>INDEX(resultados!$A$2:$ZZ$1440, 1430, MATCH($B$1, resultados!$A$1:$ZZ$1, 0))</f>
        <v/>
      </c>
      <c r="B1436">
        <f>INDEX(resultados!$A$2:$ZZ$1440, 1430, MATCH($B$2, resultados!$A$1:$ZZ$1, 0))</f>
        <v/>
      </c>
      <c r="C1436">
        <f>INDEX(resultados!$A$2:$ZZ$1440, 1430, MATCH($B$3, resultados!$A$1:$ZZ$1, 0))</f>
        <v/>
      </c>
    </row>
    <row r="1437">
      <c r="A1437">
        <f>INDEX(resultados!$A$2:$ZZ$1440, 1431, MATCH($B$1, resultados!$A$1:$ZZ$1, 0))</f>
        <v/>
      </c>
      <c r="B1437">
        <f>INDEX(resultados!$A$2:$ZZ$1440, 1431, MATCH($B$2, resultados!$A$1:$ZZ$1, 0))</f>
        <v/>
      </c>
      <c r="C1437">
        <f>INDEX(resultados!$A$2:$ZZ$1440, 1431, MATCH($B$3, resultados!$A$1:$ZZ$1, 0))</f>
        <v/>
      </c>
    </row>
    <row r="1438">
      <c r="A1438">
        <f>INDEX(resultados!$A$2:$ZZ$1440, 1432, MATCH($B$1, resultados!$A$1:$ZZ$1, 0))</f>
        <v/>
      </c>
      <c r="B1438">
        <f>INDEX(resultados!$A$2:$ZZ$1440, 1432, MATCH($B$2, resultados!$A$1:$ZZ$1, 0))</f>
        <v/>
      </c>
      <c r="C1438">
        <f>INDEX(resultados!$A$2:$ZZ$1440, 1432, MATCH($B$3, resultados!$A$1:$ZZ$1, 0))</f>
        <v/>
      </c>
    </row>
    <row r="1439">
      <c r="A1439">
        <f>INDEX(resultados!$A$2:$ZZ$1440, 1433, MATCH($B$1, resultados!$A$1:$ZZ$1, 0))</f>
        <v/>
      </c>
      <c r="B1439">
        <f>INDEX(resultados!$A$2:$ZZ$1440, 1433, MATCH($B$2, resultados!$A$1:$ZZ$1, 0))</f>
        <v/>
      </c>
      <c r="C1439">
        <f>INDEX(resultados!$A$2:$ZZ$1440, 1433, MATCH($B$3, resultados!$A$1:$ZZ$1, 0))</f>
        <v/>
      </c>
    </row>
    <row r="1440">
      <c r="A1440">
        <f>INDEX(resultados!$A$2:$ZZ$1440, 1434, MATCH($B$1, resultados!$A$1:$ZZ$1, 0))</f>
        <v/>
      </c>
      <c r="B1440">
        <f>INDEX(resultados!$A$2:$ZZ$1440, 1434, MATCH($B$2, resultados!$A$1:$ZZ$1, 0))</f>
        <v/>
      </c>
      <c r="C1440">
        <f>INDEX(resultados!$A$2:$ZZ$1440, 1434, MATCH($B$3, resultados!$A$1:$ZZ$1, 0))</f>
        <v/>
      </c>
    </row>
    <row r="1441">
      <c r="A1441">
        <f>INDEX(resultados!$A$2:$ZZ$1440, 1435, MATCH($B$1, resultados!$A$1:$ZZ$1, 0))</f>
        <v/>
      </c>
      <c r="B1441">
        <f>INDEX(resultados!$A$2:$ZZ$1440, 1435, MATCH($B$2, resultados!$A$1:$ZZ$1, 0))</f>
        <v/>
      </c>
      <c r="C1441">
        <f>INDEX(resultados!$A$2:$ZZ$1440, 1435, MATCH($B$3, resultados!$A$1:$ZZ$1, 0))</f>
        <v/>
      </c>
    </row>
    <row r="1442">
      <c r="A1442">
        <f>INDEX(resultados!$A$2:$ZZ$1440, 1436, MATCH($B$1, resultados!$A$1:$ZZ$1, 0))</f>
        <v/>
      </c>
      <c r="B1442">
        <f>INDEX(resultados!$A$2:$ZZ$1440, 1436, MATCH($B$2, resultados!$A$1:$ZZ$1, 0))</f>
        <v/>
      </c>
      <c r="C1442">
        <f>INDEX(resultados!$A$2:$ZZ$1440, 1436, MATCH($B$3, resultados!$A$1:$ZZ$1, 0))</f>
        <v/>
      </c>
    </row>
    <row r="1443">
      <c r="A1443">
        <f>INDEX(resultados!$A$2:$ZZ$1440, 1437, MATCH($B$1, resultados!$A$1:$ZZ$1, 0))</f>
        <v/>
      </c>
      <c r="B1443">
        <f>INDEX(resultados!$A$2:$ZZ$1440, 1437, MATCH($B$2, resultados!$A$1:$ZZ$1, 0))</f>
        <v/>
      </c>
      <c r="C1443">
        <f>INDEX(resultados!$A$2:$ZZ$1440, 1437, MATCH($B$3, resultados!$A$1:$ZZ$1, 0))</f>
        <v/>
      </c>
    </row>
    <row r="1444">
      <c r="A1444">
        <f>INDEX(resultados!$A$2:$ZZ$1440, 1438, MATCH($B$1, resultados!$A$1:$ZZ$1, 0))</f>
        <v/>
      </c>
      <c r="B1444">
        <f>INDEX(resultados!$A$2:$ZZ$1440, 1438, MATCH($B$2, resultados!$A$1:$ZZ$1, 0))</f>
        <v/>
      </c>
      <c r="C1444">
        <f>INDEX(resultados!$A$2:$ZZ$1440, 1438, MATCH($B$3, resultados!$A$1:$ZZ$1, 0))</f>
        <v/>
      </c>
    </row>
    <row r="1445">
      <c r="A1445">
        <f>INDEX(resultados!$A$2:$ZZ$1440, 1439, MATCH($B$1, resultados!$A$1:$ZZ$1, 0))</f>
        <v/>
      </c>
      <c r="B1445">
        <f>INDEX(resultados!$A$2:$ZZ$1440, 1439, MATCH($B$2, resultados!$A$1:$ZZ$1, 0))</f>
        <v/>
      </c>
      <c r="C1445">
        <f>INDEX(resultados!$A$2:$ZZ$1440, 1439,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9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4.2497</v>
      </c>
      <c r="E2" t="n">
        <v>23.53</v>
      </c>
      <c r="F2" t="n">
        <v>13.41</v>
      </c>
      <c r="G2" t="n">
        <v>5.16</v>
      </c>
      <c r="H2" t="n">
        <v>0.07000000000000001</v>
      </c>
      <c r="I2" t="n">
        <v>156</v>
      </c>
      <c r="J2" t="n">
        <v>242.64</v>
      </c>
      <c r="K2" t="n">
        <v>58.47</v>
      </c>
      <c r="L2" t="n">
        <v>1</v>
      </c>
      <c r="M2" t="n">
        <v>154</v>
      </c>
      <c r="N2" t="n">
        <v>58.17</v>
      </c>
      <c r="O2" t="n">
        <v>30160.1</v>
      </c>
      <c r="P2" t="n">
        <v>213.79</v>
      </c>
      <c r="Q2" t="n">
        <v>446.49</v>
      </c>
      <c r="R2" t="n">
        <v>184.07</v>
      </c>
      <c r="S2" t="n">
        <v>28.73</v>
      </c>
      <c r="T2" t="n">
        <v>76261.66</v>
      </c>
      <c r="U2" t="n">
        <v>0.16</v>
      </c>
      <c r="V2" t="n">
        <v>0.61</v>
      </c>
      <c r="W2" t="n">
        <v>0.33</v>
      </c>
      <c r="X2" t="n">
        <v>4.68</v>
      </c>
      <c r="Y2" t="n">
        <v>1</v>
      </c>
      <c r="Z2" t="n">
        <v>10</v>
      </c>
      <c r="AA2" t="n">
        <v>316.4643799877915</v>
      </c>
      <c r="AB2" t="n">
        <v>433.0005261223946</v>
      </c>
      <c r="AC2" t="n">
        <v>391.6755636293277</v>
      </c>
      <c r="AD2" t="n">
        <v>316464.3799877915</v>
      </c>
      <c r="AE2" t="n">
        <v>433000.5261223946</v>
      </c>
      <c r="AF2" t="n">
        <v>3.553941315094656e-06</v>
      </c>
      <c r="AG2" t="n">
        <v>9.077932098765434</v>
      </c>
      <c r="AH2" t="n">
        <v>391675.5636293277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4.9848</v>
      </c>
      <c r="E3" t="n">
        <v>20.06</v>
      </c>
      <c r="F3" t="n">
        <v>12.02</v>
      </c>
      <c r="G3" t="n">
        <v>6.44</v>
      </c>
      <c r="H3" t="n">
        <v>0.09</v>
      </c>
      <c r="I3" t="n">
        <v>112</v>
      </c>
      <c r="J3" t="n">
        <v>243.08</v>
      </c>
      <c r="K3" t="n">
        <v>58.47</v>
      </c>
      <c r="L3" t="n">
        <v>1.25</v>
      </c>
      <c r="M3" t="n">
        <v>110</v>
      </c>
      <c r="N3" t="n">
        <v>58.36</v>
      </c>
      <c r="O3" t="n">
        <v>30214.33</v>
      </c>
      <c r="P3" t="n">
        <v>191.1</v>
      </c>
      <c r="Q3" t="n">
        <v>446.41</v>
      </c>
      <c r="R3" t="n">
        <v>138.4</v>
      </c>
      <c r="S3" t="n">
        <v>28.73</v>
      </c>
      <c r="T3" t="n">
        <v>53647.19</v>
      </c>
      <c r="U3" t="n">
        <v>0.21</v>
      </c>
      <c r="V3" t="n">
        <v>0.68</v>
      </c>
      <c r="W3" t="n">
        <v>0.26</v>
      </c>
      <c r="X3" t="n">
        <v>3.29</v>
      </c>
      <c r="Y3" t="n">
        <v>1</v>
      </c>
      <c r="Z3" t="n">
        <v>10</v>
      </c>
      <c r="AA3" t="n">
        <v>255.9667430347326</v>
      </c>
      <c r="AB3" t="n">
        <v>350.2249902756779</v>
      </c>
      <c r="AC3" t="n">
        <v>316.8000087477327</v>
      </c>
      <c r="AD3" t="n">
        <v>255966.7430347326</v>
      </c>
      <c r="AE3" t="n">
        <v>350224.9902756779</v>
      </c>
      <c r="AF3" t="n">
        <v>4.168691123487269e-06</v>
      </c>
      <c r="AG3" t="n">
        <v>7.739197530864197</v>
      </c>
      <c r="AH3" t="n">
        <v>316800.0087477327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5.522</v>
      </c>
      <c r="E4" t="n">
        <v>18.11</v>
      </c>
      <c r="F4" t="n">
        <v>11.24</v>
      </c>
      <c r="G4" t="n">
        <v>7.75</v>
      </c>
      <c r="H4" t="n">
        <v>0.11</v>
      </c>
      <c r="I4" t="n">
        <v>87</v>
      </c>
      <c r="J4" t="n">
        <v>243.52</v>
      </c>
      <c r="K4" t="n">
        <v>58.47</v>
      </c>
      <c r="L4" t="n">
        <v>1.5</v>
      </c>
      <c r="M4" t="n">
        <v>85</v>
      </c>
      <c r="N4" t="n">
        <v>58.55</v>
      </c>
      <c r="O4" t="n">
        <v>30268.64</v>
      </c>
      <c r="P4" t="n">
        <v>178.44</v>
      </c>
      <c r="Q4" t="n">
        <v>446.34</v>
      </c>
      <c r="R4" t="n">
        <v>112.97</v>
      </c>
      <c r="S4" t="n">
        <v>28.73</v>
      </c>
      <c r="T4" t="n">
        <v>41053.42</v>
      </c>
      <c r="U4" t="n">
        <v>0.25</v>
      </c>
      <c r="V4" t="n">
        <v>0.72</v>
      </c>
      <c r="W4" t="n">
        <v>0.22</v>
      </c>
      <c r="X4" t="n">
        <v>2.52</v>
      </c>
      <c r="Y4" t="n">
        <v>1</v>
      </c>
      <c r="Z4" t="n">
        <v>10</v>
      </c>
      <c r="AA4" t="n">
        <v>225.4939169624223</v>
      </c>
      <c r="AB4" t="n">
        <v>308.5307252773581</v>
      </c>
      <c r="AC4" t="n">
        <v>279.0849858825709</v>
      </c>
      <c r="AD4" t="n">
        <v>225493.9169624223</v>
      </c>
      <c r="AE4" t="n">
        <v>308530.7252773581</v>
      </c>
      <c r="AF4" t="n">
        <v>4.617941017472456e-06</v>
      </c>
      <c r="AG4" t="n">
        <v>6.986882716049383</v>
      </c>
      <c r="AH4" t="n">
        <v>279084.9858825709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5.9007</v>
      </c>
      <c r="E5" t="n">
        <v>16.95</v>
      </c>
      <c r="F5" t="n">
        <v>10.79</v>
      </c>
      <c r="G5" t="n">
        <v>8.99</v>
      </c>
      <c r="H5" t="n">
        <v>0.13</v>
      </c>
      <c r="I5" t="n">
        <v>72</v>
      </c>
      <c r="J5" t="n">
        <v>243.96</v>
      </c>
      <c r="K5" t="n">
        <v>58.47</v>
      </c>
      <c r="L5" t="n">
        <v>1.75</v>
      </c>
      <c r="M5" t="n">
        <v>70</v>
      </c>
      <c r="N5" t="n">
        <v>58.74</v>
      </c>
      <c r="O5" t="n">
        <v>30323.01</v>
      </c>
      <c r="P5" t="n">
        <v>170.82</v>
      </c>
      <c r="Q5" t="n">
        <v>446.36</v>
      </c>
      <c r="R5" t="n">
        <v>98.11</v>
      </c>
      <c r="S5" t="n">
        <v>28.73</v>
      </c>
      <c r="T5" t="n">
        <v>33699.44</v>
      </c>
      <c r="U5" t="n">
        <v>0.29</v>
      </c>
      <c r="V5" t="n">
        <v>0.76</v>
      </c>
      <c r="W5" t="n">
        <v>0.2</v>
      </c>
      <c r="X5" t="n">
        <v>2.07</v>
      </c>
      <c r="Y5" t="n">
        <v>1</v>
      </c>
      <c r="Z5" t="n">
        <v>10</v>
      </c>
      <c r="AA5" t="n">
        <v>204.0214439825505</v>
      </c>
      <c r="AB5" t="n">
        <v>279.1511404476613</v>
      </c>
      <c r="AC5" t="n">
        <v>252.5093473945048</v>
      </c>
      <c r="AD5" t="n">
        <v>204021.4439825505</v>
      </c>
      <c r="AE5" t="n">
        <v>279151.1404476613</v>
      </c>
      <c r="AF5" t="n">
        <v>4.934640449438558e-06</v>
      </c>
      <c r="AG5" t="n">
        <v>6.539351851851851</v>
      </c>
      <c r="AH5" t="n">
        <v>252509.3473945048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6.2104</v>
      </c>
      <c r="E6" t="n">
        <v>16.1</v>
      </c>
      <c r="F6" t="n">
        <v>10.46</v>
      </c>
      <c r="G6" t="n">
        <v>10.29</v>
      </c>
      <c r="H6" t="n">
        <v>0.15</v>
      </c>
      <c r="I6" t="n">
        <v>61</v>
      </c>
      <c r="J6" t="n">
        <v>244.41</v>
      </c>
      <c r="K6" t="n">
        <v>58.47</v>
      </c>
      <c r="L6" t="n">
        <v>2</v>
      </c>
      <c r="M6" t="n">
        <v>59</v>
      </c>
      <c r="N6" t="n">
        <v>58.93</v>
      </c>
      <c r="O6" t="n">
        <v>30377.45</v>
      </c>
      <c r="P6" t="n">
        <v>165.33</v>
      </c>
      <c r="Q6" t="n">
        <v>446.39</v>
      </c>
      <c r="R6" t="n">
        <v>87.45</v>
      </c>
      <c r="S6" t="n">
        <v>28.73</v>
      </c>
      <c r="T6" t="n">
        <v>28423.05</v>
      </c>
      <c r="U6" t="n">
        <v>0.33</v>
      </c>
      <c r="V6" t="n">
        <v>0.78</v>
      </c>
      <c r="W6" t="n">
        <v>0.18</v>
      </c>
      <c r="X6" t="n">
        <v>1.74</v>
      </c>
      <c r="Y6" t="n">
        <v>1</v>
      </c>
      <c r="Z6" t="n">
        <v>10</v>
      </c>
      <c r="AA6" t="n">
        <v>196.3133900834983</v>
      </c>
      <c r="AB6" t="n">
        <v>268.6046410476453</v>
      </c>
      <c r="AC6" t="n">
        <v>242.9693910951181</v>
      </c>
      <c r="AD6" t="n">
        <v>196313.3900834983</v>
      </c>
      <c r="AE6" t="n">
        <v>268604.6410476452</v>
      </c>
      <c r="AF6" t="n">
        <v>5.193636525699192e-06</v>
      </c>
      <c r="AG6" t="n">
        <v>6.211419753086421</v>
      </c>
      <c r="AH6" t="n">
        <v>242969.391095118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6.4604</v>
      </c>
      <c r="E7" t="n">
        <v>15.48</v>
      </c>
      <c r="F7" t="n">
        <v>10.22</v>
      </c>
      <c r="G7" t="n">
        <v>11.57</v>
      </c>
      <c r="H7" t="n">
        <v>0.16</v>
      </c>
      <c r="I7" t="n">
        <v>53</v>
      </c>
      <c r="J7" t="n">
        <v>244.85</v>
      </c>
      <c r="K7" t="n">
        <v>58.47</v>
      </c>
      <c r="L7" t="n">
        <v>2.25</v>
      </c>
      <c r="M7" t="n">
        <v>51</v>
      </c>
      <c r="N7" t="n">
        <v>59.12</v>
      </c>
      <c r="O7" t="n">
        <v>30431.96</v>
      </c>
      <c r="P7" t="n">
        <v>161.08</v>
      </c>
      <c r="Q7" t="n">
        <v>446.39</v>
      </c>
      <c r="R7" t="n">
        <v>79.45</v>
      </c>
      <c r="S7" t="n">
        <v>28.73</v>
      </c>
      <c r="T7" t="n">
        <v>24467.16</v>
      </c>
      <c r="U7" t="n">
        <v>0.36</v>
      </c>
      <c r="V7" t="n">
        <v>0.8</v>
      </c>
      <c r="W7" t="n">
        <v>0.17</v>
      </c>
      <c r="X7" t="n">
        <v>1.5</v>
      </c>
      <c r="Y7" t="n">
        <v>1</v>
      </c>
      <c r="Z7" t="n">
        <v>10</v>
      </c>
      <c r="AA7" t="n">
        <v>190.7074608489661</v>
      </c>
      <c r="AB7" t="n">
        <v>260.934361352819</v>
      </c>
      <c r="AC7" t="n">
        <v>236.0311521290584</v>
      </c>
      <c r="AD7" t="n">
        <v>190707.4608489661</v>
      </c>
      <c r="AE7" t="n">
        <v>260934.361352819</v>
      </c>
      <c r="AF7" t="n">
        <v>5.402706655066833e-06</v>
      </c>
      <c r="AG7" t="n">
        <v>5.972222222222222</v>
      </c>
      <c r="AH7" t="n">
        <v>236031.1521290584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6.6587</v>
      </c>
      <c r="E8" t="n">
        <v>15.02</v>
      </c>
      <c r="F8" t="n">
        <v>10.04</v>
      </c>
      <c r="G8" t="n">
        <v>12.82</v>
      </c>
      <c r="H8" t="n">
        <v>0.18</v>
      </c>
      <c r="I8" t="n">
        <v>47</v>
      </c>
      <c r="J8" t="n">
        <v>245.29</v>
      </c>
      <c r="K8" t="n">
        <v>58.47</v>
      </c>
      <c r="L8" t="n">
        <v>2.5</v>
      </c>
      <c r="M8" t="n">
        <v>45</v>
      </c>
      <c r="N8" t="n">
        <v>59.32</v>
      </c>
      <c r="O8" t="n">
        <v>30486.54</v>
      </c>
      <c r="P8" t="n">
        <v>157.94</v>
      </c>
      <c r="Q8" t="n">
        <v>446.29</v>
      </c>
      <c r="R8" t="n">
        <v>73.69</v>
      </c>
      <c r="S8" t="n">
        <v>28.73</v>
      </c>
      <c r="T8" t="n">
        <v>21615.08</v>
      </c>
      <c r="U8" t="n">
        <v>0.39</v>
      </c>
      <c r="V8" t="n">
        <v>0.8100000000000001</v>
      </c>
      <c r="W8" t="n">
        <v>0.16</v>
      </c>
      <c r="X8" t="n">
        <v>1.32</v>
      </c>
      <c r="Y8" t="n">
        <v>1</v>
      </c>
      <c r="Z8" t="n">
        <v>10</v>
      </c>
      <c r="AA8" t="n">
        <v>176.1927102110753</v>
      </c>
      <c r="AB8" t="n">
        <v>241.074639184462</v>
      </c>
      <c r="AC8" t="n">
        <v>218.0668139711479</v>
      </c>
      <c r="AD8" t="n">
        <v>176192.7102110753</v>
      </c>
      <c r="AE8" t="n">
        <v>241074.639184462</v>
      </c>
      <c r="AF8" t="n">
        <v>5.568541081681246e-06</v>
      </c>
      <c r="AG8" t="n">
        <v>5.794753086419753</v>
      </c>
      <c r="AH8" t="n">
        <v>218066.8139711479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6.8366</v>
      </c>
      <c r="E9" t="n">
        <v>14.63</v>
      </c>
      <c r="F9" t="n">
        <v>9.890000000000001</v>
      </c>
      <c r="G9" t="n">
        <v>14.12</v>
      </c>
      <c r="H9" t="n">
        <v>0.2</v>
      </c>
      <c r="I9" t="n">
        <v>42</v>
      </c>
      <c r="J9" t="n">
        <v>245.73</v>
      </c>
      <c r="K9" t="n">
        <v>58.47</v>
      </c>
      <c r="L9" t="n">
        <v>2.75</v>
      </c>
      <c r="M9" t="n">
        <v>40</v>
      </c>
      <c r="N9" t="n">
        <v>59.51</v>
      </c>
      <c r="O9" t="n">
        <v>30541.19</v>
      </c>
      <c r="P9" t="n">
        <v>155.15</v>
      </c>
      <c r="Q9" t="n">
        <v>446.37</v>
      </c>
      <c r="R9" t="n">
        <v>68.7</v>
      </c>
      <c r="S9" t="n">
        <v>28.73</v>
      </c>
      <c r="T9" t="n">
        <v>19146.87</v>
      </c>
      <c r="U9" t="n">
        <v>0.42</v>
      </c>
      <c r="V9" t="n">
        <v>0.82</v>
      </c>
      <c r="W9" t="n">
        <v>0.15</v>
      </c>
      <c r="X9" t="n">
        <v>1.17</v>
      </c>
      <c r="Y9" t="n">
        <v>1</v>
      </c>
      <c r="Z9" t="n">
        <v>10</v>
      </c>
      <c r="AA9" t="n">
        <v>172.9041853814863</v>
      </c>
      <c r="AB9" t="n">
        <v>236.5751344331442</v>
      </c>
      <c r="AC9" t="n">
        <v>213.9967356381999</v>
      </c>
      <c r="AD9" t="n">
        <v>172904.1853814863</v>
      </c>
      <c r="AE9" t="n">
        <v>236575.1344331442</v>
      </c>
      <c r="AF9" t="n">
        <v>5.71731538573926e-06</v>
      </c>
      <c r="AG9" t="n">
        <v>5.64429012345679</v>
      </c>
      <c r="AH9" t="n">
        <v>213996.7356381999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9.77</v>
      </c>
      <c r="G10" t="n">
        <v>15.43</v>
      </c>
      <c r="H10" t="n">
        <v>0.22</v>
      </c>
      <c r="I10" t="n">
        <v>38</v>
      </c>
      <c r="J10" t="n">
        <v>246.18</v>
      </c>
      <c r="K10" t="n">
        <v>58.47</v>
      </c>
      <c r="L10" t="n">
        <v>3</v>
      </c>
      <c r="M10" t="n">
        <v>36</v>
      </c>
      <c r="N10" t="n">
        <v>59.7</v>
      </c>
      <c r="O10" t="n">
        <v>30595.91</v>
      </c>
      <c r="P10" t="n">
        <v>153.03</v>
      </c>
      <c r="Q10" t="n">
        <v>446.3</v>
      </c>
      <c r="R10" t="n">
        <v>64.73999999999999</v>
      </c>
      <c r="S10" t="n">
        <v>28.73</v>
      </c>
      <c r="T10" t="n">
        <v>17184.91</v>
      </c>
      <c r="U10" t="n">
        <v>0.44</v>
      </c>
      <c r="V10" t="n">
        <v>0.83</v>
      </c>
      <c r="W10" t="n">
        <v>0.14</v>
      </c>
      <c r="X10" t="n">
        <v>1.05</v>
      </c>
      <c r="Y10" t="n">
        <v>1</v>
      </c>
      <c r="Z10" t="n">
        <v>10</v>
      </c>
      <c r="AA10" t="n">
        <v>170.393142017014</v>
      </c>
      <c r="AB10" t="n">
        <v>233.1394141224603</v>
      </c>
      <c r="AC10" t="n">
        <v>210.8889156519028</v>
      </c>
      <c r="AD10" t="n">
        <v>170393.142017014</v>
      </c>
      <c r="AE10" t="n">
        <v>233139.4141224603</v>
      </c>
      <c r="AF10" t="n">
        <v>5.839579597393457e-06</v>
      </c>
      <c r="AG10" t="n">
        <v>5.524691358024691</v>
      </c>
      <c r="AH10" t="n">
        <v>210888.9156519028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7.0967</v>
      </c>
      <c r="E11" t="n">
        <v>14.09</v>
      </c>
      <c r="F11" t="n">
        <v>9.68</v>
      </c>
      <c r="G11" t="n">
        <v>16.6</v>
      </c>
      <c r="H11" t="n">
        <v>0.23</v>
      </c>
      <c r="I11" t="n">
        <v>35</v>
      </c>
      <c r="J11" t="n">
        <v>246.62</v>
      </c>
      <c r="K11" t="n">
        <v>58.47</v>
      </c>
      <c r="L11" t="n">
        <v>3.25</v>
      </c>
      <c r="M11" t="n">
        <v>33</v>
      </c>
      <c r="N11" t="n">
        <v>59.9</v>
      </c>
      <c r="O11" t="n">
        <v>30650.7</v>
      </c>
      <c r="P11" t="n">
        <v>151.31</v>
      </c>
      <c r="Q11" t="n">
        <v>446.32</v>
      </c>
      <c r="R11" t="n">
        <v>61.88</v>
      </c>
      <c r="S11" t="n">
        <v>28.73</v>
      </c>
      <c r="T11" t="n">
        <v>15767.58</v>
      </c>
      <c r="U11" t="n">
        <v>0.46</v>
      </c>
      <c r="V11" t="n">
        <v>0.84</v>
      </c>
      <c r="W11" t="n">
        <v>0.14</v>
      </c>
      <c r="X11" t="n">
        <v>0.96</v>
      </c>
      <c r="Y11" t="n">
        <v>1</v>
      </c>
      <c r="Z11" t="n">
        <v>10</v>
      </c>
      <c r="AA11" t="n">
        <v>168.3211664093979</v>
      </c>
      <c r="AB11" t="n">
        <v>230.3044456870088</v>
      </c>
      <c r="AC11" t="n">
        <v>208.3245126250268</v>
      </c>
      <c r="AD11" t="n">
        <v>168321.1664093979</v>
      </c>
      <c r="AE11" t="n">
        <v>230304.4456870088</v>
      </c>
      <c r="AF11" t="n">
        <v>5.934831948333354e-06</v>
      </c>
      <c r="AG11" t="n">
        <v>5.435956790123457</v>
      </c>
      <c r="AH11" t="n">
        <v>208324.5126250267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7.2188</v>
      </c>
      <c r="E12" t="n">
        <v>13.85</v>
      </c>
      <c r="F12" t="n">
        <v>9.58</v>
      </c>
      <c r="G12" t="n">
        <v>17.97</v>
      </c>
      <c r="H12" t="n">
        <v>0.25</v>
      </c>
      <c r="I12" t="n">
        <v>32</v>
      </c>
      <c r="J12" t="n">
        <v>247.07</v>
      </c>
      <c r="K12" t="n">
        <v>58.47</v>
      </c>
      <c r="L12" t="n">
        <v>3.5</v>
      </c>
      <c r="M12" t="n">
        <v>30</v>
      </c>
      <c r="N12" t="n">
        <v>60.09</v>
      </c>
      <c r="O12" t="n">
        <v>30705.56</v>
      </c>
      <c r="P12" t="n">
        <v>149.48</v>
      </c>
      <c r="Q12" t="n">
        <v>446.36</v>
      </c>
      <c r="R12" t="n">
        <v>58.76</v>
      </c>
      <c r="S12" t="n">
        <v>28.73</v>
      </c>
      <c r="T12" t="n">
        <v>14225.59</v>
      </c>
      <c r="U12" t="n">
        <v>0.49</v>
      </c>
      <c r="V12" t="n">
        <v>0.85</v>
      </c>
      <c r="W12" t="n">
        <v>0.13</v>
      </c>
      <c r="X12" t="n">
        <v>0.86</v>
      </c>
      <c r="Y12" t="n">
        <v>1</v>
      </c>
      <c r="Z12" t="n">
        <v>10</v>
      </c>
      <c r="AA12" t="n">
        <v>166.347719118461</v>
      </c>
      <c r="AB12" t="n">
        <v>227.6042880412004</v>
      </c>
      <c r="AC12" t="n">
        <v>205.8820542352383</v>
      </c>
      <c r="AD12" t="n">
        <v>166347.719118461</v>
      </c>
      <c r="AE12" t="n">
        <v>227604.2880412004</v>
      </c>
      <c r="AF12" t="n">
        <v>6.036941799516509e-06</v>
      </c>
      <c r="AG12" t="n">
        <v>5.343364197530864</v>
      </c>
      <c r="AH12" t="n">
        <v>205882.0542352383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7.3079</v>
      </c>
      <c r="E13" t="n">
        <v>13.68</v>
      </c>
      <c r="F13" t="n">
        <v>9.51</v>
      </c>
      <c r="G13" t="n">
        <v>19.02</v>
      </c>
      <c r="H13" t="n">
        <v>0.27</v>
      </c>
      <c r="I13" t="n">
        <v>30</v>
      </c>
      <c r="J13" t="n">
        <v>247.51</v>
      </c>
      <c r="K13" t="n">
        <v>58.47</v>
      </c>
      <c r="L13" t="n">
        <v>3.75</v>
      </c>
      <c r="M13" t="n">
        <v>28</v>
      </c>
      <c r="N13" t="n">
        <v>60.29</v>
      </c>
      <c r="O13" t="n">
        <v>30760.49</v>
      </c>
      <c r="P13" t="n">
        <v>148.03</v>
      </c>
      <c r="Q13" t="n">
        <v>446.32</v>
      </c>
      <c r="R13" t="n">
        <v>56.15</v>
      </c>
      <c r="S13" t="n">
        <v>28.73</v>
      </c>
      <c r="T13" t="n">
        <v>12929.42</v>
      </c>
      <c r="U13" t="n">
        <v>0.51</v>
      </c>
      <c r="V13" t="n">
        <v>0.86</v>
      </c>
      <c r="W13" t="n">
        <v>0.13</v>
      </c>
      <c r="X13" t="n">
        <v>0.79</v>
      </c>
      <c r="Y13" t="n">
        <v>1</v>
      </c>
      <c r="Z13" t="n">
        <v>10</v>
      </c>
      <c r="AA13" t="n">
        <v>154.3184788650296</v>
      </c>
      <c r="AB13" t="n">
        <v>211.1453508338382</v>
      </c>
      <c r="AC13" t="n">
        <v>190.9939348946781</v>
      </c>
      <c r="AD13" t="n">
        <v>154318.4788650296</v>
      </c>
      <c r="AE13" t="n">
        <v>211145.3508338382</v>
      </c>
      <c r="AF13" t="n">
        <v>6.111454393623136e-06</v>
      </c>
      <c r="AG13" t="n">
        <v>5.277777777777778</v>
      </c>
      <c r="AH13" t="n">
        <v>190993.9348946781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7.4897</v>
      </c>
      <c r="E14" t="n">
        <v>13.35</v>
      </c>
      <c r="F14" t="n">
        <v>9.32</v>
      </c>
      <c r="G14" t="n">
        <v>20.71</v>
      </c>
      <c r="H14" t="n">
        <v>0.29</v>
      </c>
      <c r="I14" t="n">
        <v>27</v>
      </c>
      <c r="J14" t="n">
        <v>247.96</v>
      </c>
      <c r="K14" t="n">
        <v>58.47</v>
      </c>
      <c r="L14" t="n">
        <v>4</v>
      </c>
      <c r="M14" t="n">
        <v>25</v>
      </c>
      <c r="N14" t="n">
        <v>60.48</v>
      </c>
      <c r="O14" t="n">
        <v>30815.5</v>
      </c>
      <c r="P14" t="n">
        <v>144.62</v>
      </c>
      <c r="Q14" t="n">
        <v>446.29</v>
      </c>
      <c r="R14" t="n">
        <v>49.79</v>
      </c>
      <c r="S14" t="n">
        <v>28.73</v>
      </c>
      <c r="T14" t="n">
        <v>9763.290000000001</v>
      </c>
      <c r="U14" t="n">
        <v>0.58</v>
      </c>
      <c r="V14" t="n">
        <v>0.87</v>
      </c>
      <c r="W14" t="n">
        <v>0.12</v>
      </c>
      <c r="X14" t="n">
        <v>0.6</v>
      </c>
      <c r="Y14" t="n">
        <v>1</v>
      </c>
      <c r="Z14" t="n">
        <v>10</v>
      </c>
      <c r="AA14" t="n">
        <v>151.2752158945881</v>
      </c>
      <c r="AB14" t="n">
        <v>206.9814241783956</v>
      </c>
      <c r="AC14" t="n">
        <v>187.2274075551219</v>
      </c>
      <c r="AD14" t="n">
        <v>151275.2158945882</v>
      </c>
      <c r="AE14" t="n">
        <v>206981.4241783956</v>
      </c>
      <c r="AF14" t="n">
        <v>6.263490191699284e-06</v>
      </c>
      <c r="AG14" t="n">
        <v>5.150462962962963</v>
      </c>
      <c r="AH14" t="n">
        <v>187227.4075551219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7.4339</v>
      </c>
      <c r="E15" t="n">
        <v>13.45</v>
      </c>
      <c r="F15" t="n">
        <v>9.470000000000001</v>
      </c>
      <c r="G15" t="n">
        <v>21.85</v>
      </c>
      <c r="H15" t="n">
        <v>0.3</v>
      </c>
      <c r="I15" t="n">
        <v>26</v>
      </c>
      <c r="J15" t="n">
        <v>248.4</v>
      </c>
      <c r="K15" t="n">
        <v>58.47</v>
      </c>
      <c r="L15" t="n">
        <v>4.25</v>
      </c>
      <c r="M15" t="n">
        <v>24</v>
      </c>
      <c r="N15" t="n">
        <v>60.68</v>
      </c>
      <c r="O15" t="n">
        <v>30870.57</v>
      </c>
      <c r="P15" t="n">
        <v>146.76</v>
      </c>
      <c r="Q15" t="n">
        <v>446.27</v>
      </c>
      <c r="R15" t="n">
        <v>55.68</v>
      </c>
      <c r="S15" t="n">
        <v>28.73</v>
      </c>
      <c r="T15" t="n">
        <v>12712.83</v>
      </c>
      <c r="U15" t="n">
        <v>0.52</v>
      </c>
      <c r="V15" t="n">
        <v>0.86</v>
      </c>
      <c r="W15" t="n">
        <v>0.11</v>
      </c>
      <c r="X15" t="n">
        <v>0.75</v>
      </c>
      <c r="Y15" t="n">
        <v>1</v>
      </c>
      <c r="Z15" t="n">
        <v>10</v>
      </c>
      <c r="AA15" t="n">
        <v>152.7122087694695</v>
      </c>
      <c r="AB15" t="n">
        <v>208.9475812254587</v>
      </c>
      <c r="AC15" t="n">
        <v>189.0059173331326</v>
      </c>
      <c r="AD15" t="n">
        <v>152712.2087694695</v>
      </c>
      <c r="AE15" t="n">
        <v>208947.5812254586</v>
      </c>
      <c r="AF15" t="n">
        <v>6.216825738824429e-06</v>
      </c>
      <c r="AG15" t="n">
        <v>5.189043209876543</v>
      </c>
      <c r="AH15" t="n">
        <v>189005.9173331326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7.45</v>
      </c>
      <c r="E16" t="n">
        <v>13.42</v>
      </c>
      <c r="F16" t="n">
        <v>9.49</v>
      </c>
      <c r="G16" t="n">
        <v>22.76</v>
      </c>
      <c r="H16" t="n">
        <v>0.32</v>
      </c>
      <c r="I16" t="n">
        <v>25</v>
      </c>
      <c r="J16" t="n">
        <v>248.85</v>
      </c>
      <c r="K16" t="n">
        <v>58.47</v>
      </c>
      <c r="L16" t="n">
        <v>4.5</v>
      </c>
      <c r="M16" t="n">
        <v>23</v>
      </c>
      <c r="N16" t="n">
        <v>60.88</v>
      </c>
      <c r="O16" t="n">
        <v>30925.72</v>
      </c>
      <c r="P16" t="n">
        <v>146.65</v>
      </c>
      <c r="Q16" t="n">
        <v>446.28</v>
      </c>
      <c r="R16" t="n">
        <v>55.76</v>
      </c>
      <c r="S16" t="n">
        <v>28.73</v>
      </c>
      <c r="T16" t="n">
        <v>12761.4</v>
      </c>
      <c r="U16" t="n">
        <v>0.52</v>
      </c>
      <c r="V16" t="n">
        <v>0.86</v>
      </c>
      <c r="W16" t="n">
        <v>0.12</v>
      </c>
      <c r="X16" t="n">
        <v>0.76</v>
      </c>
      <c r="Y16" t="n">
        <v>1</v>
      </c>
      <c r="Z16" t="n">
        <v>10</v>
      </c>
      <c r="AA16" t="n">
        <v>152.5724038767709</v>
      </c>
      <c r="AB16" t="n">
        <v>208.7562940035119</v>
      </c>
      <c r="AC16" t="n">
        <v>188.8328862951751</v>
      </c>
      <c r="AD16" t="n">
        <v>152572.4038767709</v>
      </c>
      <c r="AE16" t="n">
        <v>208756.2940035119</v>
      </c>
      <c r="AF16" t="n">
        <v>6.230289855155704e-06</v>
      </c>
      <c r="AG16" t="n">
        <v>5.177469135802469</v>
      </c>
      <c r="AH16" t="n">
        <v>188832.8862951751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7.5702</v>
      </c>
      <c r="E17" t="n">
        <v>13.21</v>
      </c>
      <c r="F17" t="n">
        <v>9.369999999999999</v>
      </c>
      <c r="G17" t="n">
        <v>24.43</v>
      </c>
      <c r="H17" t="n">
        <v>0.34</v>
      </c>
      <c r="I17" t="n">
        <v>23</v>
      </c>
      <c r="J17" t="n">
        <v>249.3</v>
      </c>
      <c r="K17" t="n">
        <v>58.47</v>
      </c>
      <c r="L17" t="n">
        <v>4.75</v>
      </c>
      <c r="M17" t="n">
        <v>21</v>
      </c>
      <c r="N17" t="n">
        <v>61.07</v>
      </c>
      <c r="O17" t="n">
        <v>30980.93</v>
      </c>
      <c r="P17" t="n">
        <v>144.53</v>
      </c>
      <c r="Q17" t="n">
        <v>446.3</v>
      </c>
      <c r="R17" t="n">
        <v>51.66</v>
      </c>
      <c r="S17" t="n">
        <v>28.73</v>
      </c>
      <c r="T17" t="n">
        <v>10720.31</v>
      </c>
      <c r="U17" t="n">
        <v>0.5600000000000001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150.6622345074883</v>
      </c>
      <c r="AB17" t="n">
        <v>206.1427160017358</v>
      </c>
      <c r="AC17" t="n">
        <v>186.4687445097078</v>
      </c>
      <c r="AD17" t="n">
        <v>150662.2345074883</v>
      </c>
      <c r="AE17" t="n">
        <v>206142.7160017358</v>
      </c>
      <c r="AF17" t="n">
        <v>6.330810773355665e-06</v>
      </c>
      <c r="AG17" t="n">
        <v>5.096450617283951</v>
      </c>
      <c r="AH17" t="n">
        <v>186468.7445097078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7.617</v>
      </c>
      <c r="E18" t="n">
        <v>13.13</v>
      </c>
      <c r="F18" t="n">
        <v>9.33</v>
      </c>
      <c r="G18" t="n">
        <v>25.45</v>
      </c>
      <c r="H18" t="n">
        <v>0.36</v>
      </c>
      <c r="I18" t="n">
        <v>22</v>
      </c>
      <c r="J18" t="n">
        <v>249.75</v>
      </c>
      <c r="K18" t="n">
        <v>58.47</v>
      </c>
      <c r="L18" t="n">
        <v>5</v>
      </c>
      <c r="M18" t="n">
        <v>20</v>
      </c>
      <c r="N18" t="n">
        <v>61.27</v>
      </c>
      <c r="O18" t="n">
        <v>31036.22</v>
      </c>
      <c r="P18" t="n">
        <v>143.67</v>
      </c>
      <c r="Q18" t="n">
        <v>446.29</v>
      </c>
      <c r="R18" t="n">
        <v>50.64</v>
      </c>
      <c r="S18" t="n">
        <v>28.73</v>
      </c>
      <c r="T18" t="n">
        <v>10214.37</v>
      </c>
      <c r="U18" t="n">
        <v>0.57</v>
      </c>
      <c r="V18" t="n">
        <v>0.87</v>
      </c>
      <c r="W18" t="n">
        <v>0.12</v>
      </c>
      <c r="X18" t="n">
        <v>0.61</v>
      </c>
      <c r="Y18" t="n">
        <v>1</v>
      </c>
      <c r="Z18" t="n">
        <v>10</v>
      </c>
      <c r="AA18" t="n">
        <v>149.935500390677</v>
      </c>
      <c r="AB18" t="n">
        <v>205.1483663218686</v>
      </c>
      <c r="AC18" t="n">
        <v>185.5692941677084</v>
      </c>
      <c r="AD18" t="n">
        <v>149935.500390677</v>
      </c>
      <c r="AE18" t="n">
        <v>205148.3663218686</v>
      </c>
      <c r="AF18" t="n">
        <v>6.369948701573288e-06</v>
      </c>
      <c r="AG18" t="n">
        <v>5.065586419753086</v>
      </c>
      <c r="AH18" t="n">
        <v>185569.2941677084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7.6635</v>
      </c>
      <c r="E19" t="n">
        <v>13.05</v>
      </c>
      <c r="F19" t="n">
        <v>9.300000000000001</v>
      </c>
      <c r="G19" t="n">
        <v>26.57</v>
      </c>
      <c r="H19" t="n">
        <v>0.37</v>
      </c>
      <c r="I19" t="n">
        <v>21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142.95</v>
      </c>
      <c r="Q19" t="n">
        <v>446.3</v>
      </c>
      <c r="R19" t="n">
        <v>49.53</v>
      </c>
      <c r="S19" t="n">
        <v>28.73</v>
      </c>
      <c r="T19" t="n">
        <v>9663.51</v>
      </c>
      <c r="U19" t="n">
        <v>0.58</v>
      </c>
      <c r="V19" t="n">
        <v>0.88</v>
      </c>
      <c r="W19" t="n">
        <v>0.11</v>
      </c>
      <c r="X19" t="n">
        <v>0.58</v>
      </c>
      <c r="Y19" t="n">
        <v>1</v>
      </c>
      <c r="Z19" t="n">
        <v>10</v>
      </c>
      <c r="AA19" t="n">
        <v>149.2814669260294</v>
      </c>
      <c r="AB19" t="n">
        <v>204.2534888816182</v>
      </c>
      <c r="AC19" t="n">
        <v>184.7598225743868</v>
      </c>
      <c r="AD19" t="n">
        <v>149281.4669260294</v>
      </c>
      <c r="AE19" t="n">
        <v>204253.4888816182</v>
      </c>
      <c r="AF19" t="n">
        <v>6.408835745635668e-06</v>
      </c>
      <c r="AG19" t="n">
        <v>5.034722222222223</v>
      </c>
      <c r="AH19" t="n">
        <v>184759.8225743868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7.7114</v>
      </c>
      <c r="E20" t="n">
        <v>12.97</v>
      </c>
      <c r="F20" t="n">
        <v>9.27</v>
      </c>
      <c r="G20" t="n">
        <v>27.8</v>
      </c>
      <c r="H20" t="n">
        <v>0.39</v>
      </c>
      <c r="I20" t="n">
        <v>20</v>
      </c>
      <c r="J20" t="n">
        <v>250.64</v>
      </c>
      <c r="K20" t="n">
        <v>58.47</v>
      </c>
      <c r="L20" t="n">
        <v>5.5</v>
      </c>
      <c r="M20" t="n">
        <v>18</v>
      </c>
      <c r="N20" t="n">
        <v>61.67</v>
      </c>
      <c r="O20" t="n">
        <v>31147.02</v>
      </c>
      <c r="P20" t="n">
        <v>142.29</v>
      </c>
      <c r="Q20" t="n">
        <v>446.28</v>
      </c>
      <c r="R20" t="n">
        <v>48.42</v>
      </c>
      <c r="S20" t="n">
        <v>28.73</v>
      </c>
      <c r="T20" t="n">
        <v>9113.82</v>
      </c>
      <c r="U20" t="n">
        <v>0.59</v>
      </c>
      <c r="V20" t="n">
        <v>0.88</v>
      </c>
      <c r="W20" t="n">
        <v>0.11</v>
      </c>
      <c r="X20" t="n">
        <v>0.55</v>
      </c>
      <c r="Y20" t="n">
        <v>1</v>
      </c>
      <c r="Z20" t="n">
        <v>10</v>
      </c>
      <c r="AA20" t="n">
        <v>148.6431556343984</v>
      </c>
      <c r="AB20" t="n">
        <v>203.3801232121024</v>
      </c>
      <c r="AC20" t="n">
        <v>183.9698096985929</v>
      </c>
      <c r="AD20" t="n">
        <v>148643.1556343984</v>
      </c>
      <c r="AE20" t="n">
        <v>203380.1232121024</v>
      </c>
      <c r="AF20" t="n">
        <v>6.448893582422509e-06</v>
      </c>
      <c r="AG20" t="n">
        <v>5.003858024691358</v>
      </c>
      <c r="AH20" t="n">
        <v>183969.8096985929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7.7586</v>
      </c>
      <c r="E21" t="n">
        <v>12.89</v>
      </c>
      <c r="F21" t="n">
        <v>9.23</v>
      </c>
      <c r="G21" t="n">
        <v>29.16</v>
      </c>
      <c r="H21" t="n">
        <v>0.41</v>
      </c>
      <c r="I21" t="n">
        <v>19</v>
      </c>
      <c r="J21" t="n">
        <v>251.09</v>
      </c>
      <c r="K21" t="n">
        <v>58.47</v>
      </c>
      <c r="L21" t="n">
        <v>5.75</v>
      </c>
      <c r="M21" t="n">
        <v>17</v>
      </c>
      <c r="N21" t="n">
        <v>61.87</v>
      </c>
      <c r="O21" t="n">
        <v>31202.53</v>
      </c>
      <c r="P21" t="n">
        <v>141.52</v>
      </c>
      <c r="Q21" t="n">
        <v>446.33</v>
      </c>
      <c r="R21" t="n">
        <v>47.36</v>
      </c>
      <c r="S21" t="n">
        <v>28.73</v>
      </c>
      <c r="T21" t="n">
        <v>8587.6</v>
      </c>
      <c r="U21" t="n">
        <v>0.61</v>
      </c>
      <c r="V21" t="n">
        <v>0.88</v>
      </c>
      <c r="W21" t="n">
        <v>0.11</v>
      </c>
      <c r="X21" t="n">
        <v>0.51</v>
      </c>
      <c r="Y21" t="n">
        <v>1</v>
      </c>
      <c r="Z21" t="n">
        <v>10</v>
      </c>
      <c r="AA21" t="n">
        <v>147.7962081664083</v>
      </c>
      <c r="AB21" t="n">
        <v>202.2212923217137</v>
      </c>
      <c r="AC21" t="n">
        <v>182.9215760019532</v>
      </c>
      <c r="AD21" t="n">
        <v>147796.2081664084</v>
      </c>
      <c r="AE21" t="n">
        <v>202221.2923217137</v>
      </c>
      <c r="AF21" t="n">
        <v>6.48836602284712e-06</v>
      </c>
      <c r="AG21" t="n">
        <v>4.972993827160495</v>
      </c>
      <c r="AH21" t="n">
        <v>182921.5760019532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7.7983</v>
      </c>
      <c r="E22" t="n">
        <v>12.82</v>
      </c>
      <c r="F22" t="n">
        <v>9.220000000000001</v>
      </c>
      <c r="G22" t="n">
        <v>30.72</v>
      </c>
      <c r="H22" t="n">
        <v>0.42</v>
      </c>
      <c r="I22" t="n">
        <v>18</v>
      </c>
      <c r="J22" t="n">
        <v>251.55</v>
      </c>
      <c r="K22" t="n">
        <v>58.47</v>
      </c>
      <c r="L22" t="n">
        <v>6</v>
      </c>
      <c r="M22" t="n">
        <v>16</v>
      </c>
      <c r="N22" t="n">
        <v>62.07</v>
      </c>
      <c r="O22" t="n">
        <v>31258.11</v>
      </c>
      <c r="P22" t="n">
        <v>140.74</v>
      </c>
      <c r="Q22" t="n">
        <v>446.28</v>
      </c>
      <c r="R22" t="n">
        <v>46.79</v>
      </c>
      <c r="S22" t="n">
        <v>28.73</v>
      </c>
      <c r="T22" t="n">
        <v>8307.9</v>
      </c>
      <c r="U22" t="n">
        <v>0.61</v>
      </c>
      <c r="V22" t="n">
        <v>0.88</v>
      </c>
      <c r="W22" t="n">
        <v>0.11</v>
      </c>
      <c r="X22" t="n">
        <v>0.5</v>
      </c>
      <c r="Y22" t="n">
        <v>1</v>
      </c>
      <c r="Z22" t="n">
        <v>10</v>
      </c>
      <c r="AA22" t="n">
        <v>147.2326922405228</v>
      </c>
      <c r="AB22" t="n">
        <v>201.4502649713493</v>
      </c>
      <c r="AC22" t="n">
        <v>182.2241344197636</v>
      </c>
      <c r="AD22" t="n">
        <v>147232.6922405228</v>
      </c>
      <c r="AE22" t="n">
        <v>201450.2649713493</v>
      </c>
      <c r="AF22" t="n">
        <v>6.521566359390702e-06</v>
      </c>
      <c r="AG22" t="n">
        <v>4.945987654320988</v>
      </c>
      <c r="AH22" t="n">
        <v>182224.1344197636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7.8005</v>
      </c>
      <c r="E23" t="n">
        <v>12.82</v>
      </c>
      <c r="F23" t="n">
        <v>9.210000000000001</v>
      </c>
      <c r="G23" t="n">
        <v>30.71</v>
      </c>
      <c r="H23" t="n">
        <v>0.44</v>
      </c>
      <c r="I23" t="n">
        <v>18</v>
      </c>
      <c r="J23" t="n">
        <v>252</v>
      </c>
      <c r="K23" t="n">
        <v>58.47</v>
      </c>
      <c r="L23" t="n">
        <v>6.25</v>
      </c>
      <c r="M23" t="n">
        <v>16</v>
      </c>
      <c r="N23" t="n">
        <v>62.27</v>
      </c>
      <c r="O23" t="n">
        <v>31313.77</v>
      </c>
      <c r="P23" t="n">
        <v>140.26</v>
      </c>
      <c r="Q23" t="n">
        <v>446.28</v>
      </c>
      <c r="R23" t="n">
        <v>46.6</v>
      </c>
      <c r="S23" t="n">
        <v>28.73</v>
      </c>
      <c r="T23" t="n">
        <v>8215.16</v>
      </c>
      <c r="U23" t="n">
        <v>0.62</v>
      </c>
      <c r="V23" t="n">
        <v>0.88</v>
      </c>
      <c r="W23" t="n">
        <v>0.11</v>
      </c>
      <c r="X23" t="n">
        <v>0.49</v>
      </c>
      <c r="Y23" t="n">
        <v>1</v>
      </c>
      <c r="Z23" t="n">
        <v>10</v>
      </c>
      <c r="AA23" t="n">
        <v>147.0501978493263</v>
      </c>
      <c r="AB23" t="n">
        <v>201.2005680942301</v>
      </c>
      <c r="AC23" t="n">
        <v>181.9982682621448</v>
      </c>
      <c r="AD23" t="n">
        <v>147050.1978493263</v>
      </c>
      <c r="AE23" t="n">
        <v>201200.5680942301</v>
      </c>
      <c r="AF23" t="n">
        <v>6.523406176529137e-06</v>
      </c>
      <c r="AG23" t="n">
        <v>4.945987654320988</v>
      </c>
      <c r="AH23" t="n">
        <v>181998.2682621448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7.85</v>
      </c>
      <c r="E24" t="n">
        <v>12.74</v>
      </c>
      <c r="F24" t="n">
        <v>9.18</v>
      </c>
      <c r="G24" t="n">
        <v>32.4</v>
      </c>
      <c r="H24" t="n">
        <v>0.46</v>
      </c>
      <c r="I24" t="n">
        <v>17</v>
      </c>
      <c r="J24" t="n">
        <v>252.45</v>
      </c>
      <c r="K24" t="n">
        <v>58.47</v>
      </c>
      <c r="L24" t="n">
        <v>6.5</v>
      </c>
      <c r="M24" t="n">
        <v>15</v>
      </c>
      <c r="N24" t="n">
        <v>62.47</v>
      </c>
      <c r="O24" t="n">
        <v>31369.49</v>
      </c>
      <c r="P24" t="n">
        <v>139.38</v>
      </c>
      <c r="Q24" t="n">
        <v>446.27</v>
      </c>
      <c r="R24" t="n">
        <v>45.57</v>
      </c>
      <c r="S24" t="n">
        <v>28.73</v>
      </c>
      <c r="T24" t="n">
        <v>7707.45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146.3559018139503</v>
      </c>
      <c r="AB24" t="n">
        <v>200.2506016284499</v>
      </c>
      <c r="AC24" t="n">
        <v>181.138965262572</v>
      </c>
      <c r="AD24" t="n">
        <v>146355.9018139503</v>
      </c>
      <c r="AE24" t="n">
        <v>200250.6016284499</v>
      </c>
      <c r="AF24" t="n">
        <v>6.564802062143928e-06</v>
      </c>
      <c r="AG24" t="n">
        <v>4.915123456790123</v>
      </c>
      <c r="AH24" t="n">
        <v>181138.965262572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7.9001</v>
      </c>
      <c r="E25" t="n">
        <v>12.66</v>
      </c>
      <c r="F25" t="n">
        <v>9.15</v>
      </c>
      <c r="G25" t="n">
        <v>34.3</v>
      </c>
      <c r="H25" t="n">
        <v>0.47</v>
      </c>
      <c r="I25" t="n">
        <v>16</v>
      </c>
      <c r="J25" t="n">
        <v>252.9</v>
      </c>
      <c r="K25" t="n">
        <v>58.47</v>
      </c>
      <c r="L25" t="n">
        <v>6.75</v>
      </c>
      <c r="M25" t="n">
        <v>14</v>
      </c>
      <c r="N25" t="n">
        <v>62.68</v>
      </c>
      <c r="O25" t="n">
        <v>31425.3</v>
      </c>
      <c r="P25" t="n">
        <v>138.6</v>
      </c>
      <c r="Q25" t="n">
        <v>446.3</v>
      </c>
      <c r="R25" t="n">
        <v>44.48</v>
      </c>
      <c r="S25" t="n">
        <v>28.73</v>
      </c>
      <c r="T25" t="n">
        <v>7163.66</v>
      </c>
      <c r="U25" t="n">
        <v>0.65</v>
      </c>
      <c r="V25" t="n">
        <v>0.89</v>
      </c>
      <c r="W25" t="n">
        <v>0.11</v>
      </c>
      <c r="X25" t="n">
        <v>0.42</v>
      </c>
      <c r="Y25" t="n">
        <v>1</v>
      </c>
      <c r="Z25" t="n">
        <v>10</v>
      </c>
      <c r="AA25" t="n">
        <v>145.6965389492383</v>
      </c>
      <c r="AB25" t="n">
        <v>199.3484322679147</v>
      </c>
      <c r="AC25" t="n">
        <v>180.3228976796034</v>
      </c>
      <c r="AD25" t="n">
        <v>145696.5389492383</v>
      </c>
      <c r="AE25" t="n">
        <v>199348.4322679147</v>
      </c>
      <c r="AF25" t="n">
        <v>6.606699716069205e-06</v>
      </c>
      <c r="AG25" t="n">
        <v>4.88425925925926</v>
      </c>
      <c r="AH25" t="n">
        <v>180322.8976796034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7.9022</v>
      </c>
      <c r="E26" t="n">
        <v>12.65</v>
      </c>
      <c r="F26" t="n">
        <v>9.140000000000001</v>
      </c>
      <c r="G26" t="n">
        <v>34.28</v>
      </c>
      <c r="H26" t="n">
        <v>0.49</v>
      </c>
      <c r="I26" t="n">
        <v>16</v>
      </c>
      <c r="J26" t="n">
        <v>253.35</v>
      </c>
      <c r="K26" t="n">
        <v>58.47</v>
      </c>
      <c r="L26" t="n">
        <v>7</v>
      </c>
      <c r="M26" t="n">
        <v>14</v>
      </c>
      <c r="N26" t="n">
        <v>62.88</v>
      </c>
      <c r="O26" t="n">
        <v>31481.17</v>
      </c>
      <c r="P26" t="n">
        <v>138.2</v>
      </c>
      <c r="Q26" t="n">
        <v>446.32</v>
      </c>
      <c r="R26" t="n">
        <v>44.33</v>
      </c>
      <c r="S26" t="n">
        <v>28.73</v>
      </c>
      <c r="T26" t="n">
        <v>7088.75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145.5420374379348</v>
      </c>
      <c r="AB26" t="n">
        <v>199.1370364840238</v>
      </c>
      <c r="AC26" t="n">
        <v>180.1316772126312</v>
      </c>
      <c r="AD26" t="n">
        <v>145542.0374379348</v>
      </c>
      <c r="AE26" t="n">
        <v>199137.0364840238</v>
      </c>
      <c r="AF26" t="n">
        <v>6.608455905155893e-06</v>
      </c>
      <c r="AG26" t="n">
        <v>4.880401234567902</v>
      </c>
      <c r="AH26" t="n">
        <v>180131.6772126312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7.9546</v>
      </c>
      <c r="E27" t="n">
        <v>12.57</v>
      </c>
      <c r="F27" t="n">
        <v>9.109999999999999</v>
      </c>
      <c r="G27" t="n">
        <v>36.42</v>
      </c>
      <c r="H27" t="n">
        <v>0.51</v>
      </c>
      <c r="I27" t="n">
        <v>15</v>
      </c>
      <c r="J27" t="n">
        <v>253.81</v>
      </c>
      <c r="K27" t="n">
        <v>58.47</v>
      </c>
      <c r="L27" t="n">
        <v>7.25</v>
      </c>
      <c r="M27" t="n">
        <v>13</v>
      </c>
      <c r="N27" t="n">
        <v>63.08</v>
      </c>
      <c r="O27" t="n">
        <v>31537.13</v>
      </c>
      <c r="P27" t="n">
        <v>137.57</v>
      </c>
      <c r="Q27" t="n">
        <v>446.28</v>
      </c>
      <c r="R27" t="n">
        <v>43.08</v>
      </c>
      <c r="S27" t="n">
        <v>28.73</v>
      </c>
      <c r="T27" t="n">
        <v>6468.35</v>
      </c>
      <c r="U27" t="n">
        <v>0.67</v>
      </c>
      <c r="V27" t="n">
        <v>0.89</v>
      </c>
      <c r="W27" t="n">
        <v>0.11</v>
      </c>
      <c r="X27" t="n">
        <v>0.39</v>
      </c>
      <c r="Y27" t="n">
        <v>1</v>
      </c>
      <c r="Z27" t="n">
        <v>10</v>
      </c>
      <c r="AA27" t="n">
        <v>144.9212754490661</v>
      </c>
      <c r="AB27" t="n">
        <v>198.287682544768</v>
      </c>
      <c r="AC27" t="n">
        <v>179.3633844212619</v>
      </c>
      <c r="AD27" t="n">
        <v>144921.2754490661</v>
      </c>
      <c r="AE27" t="n">
        <v>198287.682544768</v>
      </c>
      <c r="AF27" t="n">
        <v>6.652277004271351e-06</v>
      </c>
      <c r="AG27" t="n">
        <v>4.849537037037037</v>
      </c>
      <c r="AH27" t="n">
        <v>179363.3844212619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7.9754</v>
      </c>
      <c r="E28" t="n">
        <v>12.54</v>
      </c>
      <c r="F28" t="n">
        <v>9.07</v>
      </c>
      <c r="G28" t="n">
        <v>36.29</v>
      </c>
      <c r="H28" t="n">
        <v>0.52</v>
      </c>
      <c r="I28" t="n">
        <v>15</v>
      </c>
      <c r="J28" t="n">
        <v>254.26</v>
      </c>
      <c r="K28" t="n">
        <v>58.47</v>
      </c>
      <c r="L28" t="n">
        <v>7.5</v>
      </c>
      <c r="M28" t="n">
        <v>13</v>
      </c>
      <c r="N28" t="n">
        <v>63.29</v>
      </c>
      <c r="O28" t="n">
        <v>31593.16</v>
      </c>
      <c r="P28" t="n">
        <v>136.88</v>
      </c>
      <c r="Q28" t="n">
        <v>446.27</v>
      </c>
      <c r="R28" t="n">
        <v>41.88</v>
      </c>
      <c r="S28" t="n">
        <v>28.73</v>
      </c>
      <c r="T28" t="n">
        <v>5870.28</v>
      </c>
      <c r="U28" t="n">
        <v>0.6899999999999999</v>
      </c>
      <c r="V28" t="n">
        <v>0.9</v>
      </c>
      <c r="W28" t="n">
        <v>0.11</v>
      </c>
      <c r="X28" t="n">
        <v>0.35</v>
      </c>
      <c r="Y28" t="n">
        <v>1</v>
      </c>
      <c r="Z28" t="n">
        <v>10</v>
      </c>
      <c r="AA28" t="n">
        <v>144.4971562782135</v>
      </c>
      <c r="AB28" t="n">
        <v>197.7073839843904</v>
      </c>
      <c r="AC28" t="n">
        <v>178.8384687410324</v>
      </c>
      <c r="AD28" t="n">
        <v>144497.1562782135</v>
      </c>
      <c r="AE28" t="n">
        <v>197707.3839843904</v>
      </c>
      <c r="AF28" t="n">
        <v>6.669671639034738e-06</v>
      </c>
      <c r="AG28" t="n">
        <v>4.837962962962963</v>
      </c>
      <c r="AH28" t="n">
        <v>178838.4687410324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8.0427</v>
      </c>
      <c r="E29" t="n">
        <v>12.43</v>
      </c>
      <c r="F29" t="n">
        <v>9.02</v>
      </c>
      <c r="G29" t="n">
        <v>38.64</v>
      </c>
      <c r="H29" t="n">
        <v>0.54</v>
      </c>
      <c r="I29" t="n">
        <v>14</v>
      </c>
      <c r="J29" t="n">
        <v>254.72</v>
      </c>
      <c r="K29" t="n">
        <v>58.47</v>
      </c>
      <c r="L29" t="n">
        <v>7.75</v>
      </c>
      <c r="M29" t="n">
        <v>12</v>
      </c>
      <c r="N29" t="n">
        <v>63.49</v>
      </c>
      <c r="O29" t="n">
        <v>31649.26</v>
      </c>
      <c r="P29" t="n">
        <v>135.53</v>
      </c>
      <c r="Q29" t="n">
        <v>446.28</v>
      </c>
      <c r="R29" t="n">
        <v>40.21</v>
      </c>
      <c r="S29" t="n">
        <v>28.73</v>
      </c>
      <c r="T29" t="n">
        <v>5040.52</v>
      </c>
      <c r="U29" t="n">
        <v>0.71</v>
      </c>
      <c r="V29" t="n">
        <v>0.9</v>
      </c>
      <c r="W29" t="n">
        <v>0.1</v>
      </c>
      <c r="X29" t="n">
        <v>0.29</v>
      </c>
      <c r="Y29" t="n">
        <v>1</v>
      </c>
      <c r="Z29" t="n">
        <v>10</v>
      </c>
      <c r="AA29" t="n">
        <v>143.5358561890152</v>
      </c>
      <c r="AB29" t="n">
        <v>196.3920907927831</v>
      </c>
      <c r="AC29" t="n">
        <v>177.6487052856061</v>
      </c>
      <c r="AD29" t="n">
        <v>143535.8561890152</v>
      </c>
      <c r="AE29" t="n">
        <v>196392.0907927831</v>
      </c>
      <c r="AF29" t="n">
        <v>6.725953317860507e-06</v>
      </c>
      <c r="AG29" t="n">
        <v>4.795524691358025</v>
      </c>
      <c r="AH29" t="n">
        <v>177648.7052856061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7.9491</v>
      </c>
      <c r="E30" t="n">
        <v>12.58</v>
      </c>
      <c r="F30" t="n">
        <v>9.16</v>
      </c>
      <c r="G30" t="n">
        <v>39.27</v>
      </c>
      <c r="H30" t="n">
        <v>0.5600000000000001</v>
      </c>
      <c r="I30" t="n">
        <v>14</v>
      </c>
      <c r="J30" t="n">
        <v>255.17</v>
      </c>
      <c r="K30" t="n">
        <v>58.47</v>
      </c>
      <c r="L30" t="n">
        <v>8</v>
      </c>
      <c r="M30" t="n">
        <v>12</v>
      </c>
      <c r="N30" t="n">
        <v>63.7</v>
      </c>
      <c r="O30" t="n">
        <v>31705.44</v>
      </c>
      <c r="P30" t="n">
        <v>137.48</v>
      </c>
      <c r="Q30" t="n">
        <v>446.27</v>
      </c>
      <c r="R30" t="n">
        <v>45.47</v>
      </c>
      <c r="S30" t="n">
        <v>28.73</v>
      </c>
      <c r="T30" t="n">
        <v>7669.08</v>
      </c>
      <c r="U30" t="n">
        <v>0.63</v>
      </c>
      <c r="V30" t="n">
        <v>0.89</v>
      </c>
      <c r="W30" t="n">
        <v>0.1</v>
      </c>
      <c r="X30" t="n">
        <v>0.44</v>
      </c>
      <c r="Y30" t="n">
        <v>1</v>
      </c>
      <c r="Z30" t="n">
        <v>10</v>
      </c>
      <c r="AA30" t="n">
        <v>145.016450688009</v>
      </c>
      <c r="AB30" t="n">
        <v>198.4179055055248</v>
      </c>
      <c r="AC30" t="n">
        <v>179.4811790854132</v>
      </c>
      <c r="AD30" t="n">
        <v>145016.450688009</v>
      </c>
      <c r="AE30" t="n">
        <v>198417.9055055248</v>
      </c>
      <c r="AF30" t="n">
        <v>6.647677461425262e-06</v>
      </c>
      <c r="AG30" t="n">
        <v>4.853395061728396</v>
      </c>
      <c r="AH30" t="n">
        <v>179481.1790854132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8.038600000000001</v>
      </c>
      <c r="E31" t="n">
        <v>12.44</v>
      </c>
      <c r="F31" t="n">
        <v>9.07</v>
      </c>
      <c r="G31" t="n">
        <v>41.86</v>
      </c>
      <c r="H31" t="n">
        <v>0.57</v>
      </c>
      <c r="I31" t="n">
        <v>13</v>
      </c>
      <c r="J31" t="n">
        <v>255.63</v>
      </c>
      <c r="K31" t="n">
        <v>58.47</v>
      </c>
      <c r="L31" t="n">
        <v>8.25</v>
      </c>
      <c r="M31" t="n">
        <v>11</v>
      </c>
      <c r="N31" t="n">
        <v>63.91</v>
      </c>
      <c r="O31" t="n">
        <v>31761.69</v>
      </c>
      <c r="P31" t="n">
        <v>135.64</v>
      </c>
      <c r="Q31" t="n">
        <v>446.31</v>
      </c>
      <c r="R31" t="n">
        <v>42.1</v>
      </c>
      <c r="S31" t="n">
        <v>28.73</v>
      </c>
      <c r="T31" t="n">
        <v>5988.99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143.6795195972102</v>
      </c>
      <c r="AB31" t="n">
        <v>196.5886574058578</v>
      </c>
      <c r="AC31" t="n">
        <v>177.826511857012</v>
      </c>
      <c r="AD31" t="n">
        <v>143679.5195972102</v>
      </c>
      <c r="AE31" t="n">
        <v>196588.6574058578</v>
      </c>
      <c r="AF31" t="n">
        <v>6.722524567738879e-06</v>
      </c>
      <c r="AG31" t="n">
        <v>4.799382716049383</v>
      </c>
      <c r="AH31" t="n">
        <v>177826.5118570119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8.0382</v>
      </c>
      <c r="E32" t="n">
        <v>12.44</v>
      </c>
      <c r="F32" t="n">
        <v>9.07</v>
      </c>
      <c r="G32" t="n">
        <v>41.86</v>
      </c>
      <c r="H32" t="n">
        <v>0.59</v>
      </c>
      <c r="I32" t="n">
        <v>13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135.35</v>
      </c>
      <c r="Q32" t="n">
        <v>446.3</v>
      </c>
      <c r="R32" t="n">
        <v>41.99</v>
      </c>
      <c r="S32" t="n">
        <v>28.73</v>
      </c>
      <c r="T32" t="n">
        <v>5936.04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143.5950332984383</v>
      </c>
      <c r="AB32" t="n">
        <v>196.4730595246056</v>
      </c>
      <c r="AC32" t="n">
        <v>177.7219464753039</v>
      </c>
      <c r="AD32" t="n">
        <v>143595.0332984383</v>
      </c>
      <c r="AE32" t="n">
        <v>196473.0595246056</v>
      </c>
      <c r="AF32" t="n">
        <v>6.722190055531889e-06</v>
      </c>
      <c r="AG32" t="n">
        <v>4.799382716049383</v>
      </c>
      <c r="AH32" t="n">
        <v>177721.9464753039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8.033899999999999</v>
      </c>
      <c r="E33" t="n">
        <v>12.45</v>
      </c>
      <c r="F33" t="n">
        <v>9.08</v>
      </c>
      <c r="G33" t="n">
        <v>41.89</v>
      </c>
      <c r="H33" t="n">
        <v>0.61</v>
      </c>
      <c r="I33" t="n">
        <v>13</v>
      </c>
      <c r="J33" t="n">
        <v>256.54</v>
      </c>
      <c r="K33" t="n">
        <v>58.47</v>
      </c>
      <c r="L33" t="n">
        <v>8.75</v>
      </c>
      <c r="M33" t="n">
        <v>11</v>
      </c>
      <c r="N33" t="n">
        <v>64.31999999999999</v>
      </c>
      <c r="O33" t="n">
        <v>31874.43</v>
      </c>
      <c r="P33" t="n">
        <v>135.1</v>
      </c>
      <c r="Q33" t="n">
        <v>446.27</v>
      </c>
      <c r="R33" t="n">
        <v>42.2</v>
      </c>
      <c r="S33" t="n">
        <v>28.73</v>
      </c>
      <c r="T33" t="n">
        <v>6041.32</v>
      </c>
      <c r="U33" t="n">
        <v>0.68</v>
      </c>
      <c r="V33" t="n">
        <v>0.9</v>
      </c>
      <c r="W33" t="n">
        <v>0.1</v>
      </c>
      <c r="X33" t="n">
        <v>0.36</v>
      </c>
      <c r="Y33" t="n">
        <v>1</v>
      </c>
      <c r="Z33" t="n">
        <v>10</v>
      </c>
      <c r="AA33" t="n">
        <v>143.5660035235698</v>
      </c>
      <c r="AB33" t="n">
        <v>196.4333397059274</v>
      </c>
      <c r="AC33" t="n">
        <v>177.6860174603731</v>
      </c>
      <c r="AD33" t="n">
        <v>143566.0035235698</v>
      </c>
      <c r="AE33" t="n">
        <v>196433.3397059274</v>
      </c>
      <c r="AF33" t="n">
        <v>6.718594049306765e-06</v>
      </c>
      <c r="AG33" t="n">
        <v>4.80324074074074</v>
      </c>
      <c r="AH33" t="n">
        <v>177686.0174603731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8.0861</v>
      </c>
      <c r="E34" t="n">
        <v>12.37</v>
      </c>
      <c r="F34" t="n">
        <v>9.039999999999999</v>
      </c>
      <c r="G34" t="n">
        <v>45.22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134.61</v>
      </c>
      <c r="Q34" t="n">
        <v>446.28</v>
      </c>
      <c r="R34" t="n">
        <v>41.21</v>
      </c>
      <c r="S34" t="n">
        <v>28.73</v>
      </c>
      <c r="T34" t="n">
        <v>5552.09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142.9950460672529</v>
      </c>
      <c r="AB34" t="n">
        <v>195.6521305253297</v>
      </c>
      <c r="AC34" t="n">
        <v>176.9793657875374</v>
      </c>
      <c r="AD34" t="n">
        <v>142995.0460672529</v>
      </c>
      <c r="AE34" t="n">
        <v>195652.1305253297</v>
      </c>
      <c r="AF34" t="n">
        <v>6.762247892318729e-06</v>
      </c>
      <c r="AG34" t="n">
        <v>4.772376543209877</v>
      </c>
      <c r="AH34" t="n">
        <v>176979.3657875374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8.0921</v>
      </c>
      <c r="E35" t="n">
        <v>12.36</v>
      </c>
      <c r="F35" t="n">
        <v>9.029999999999999</v>
      </c>
      <c r="G35" t="n">
        <v>45.17</v>
      </c>
      <c r="H35" t="n">
        <v>0.64</v>
      </c>
      <c r="I35" t="n">
        <v>12</v>
      </c>
      <c r="J35" t="n">
        <v>257.46</v>
      </c>
      <c r="K35" t="n">
        <v>58.47</v>
      </c>
      <c r="L35" t="n">
        <v>9.25</v>
      </c>
      <c r="M35" t="n">
        <v>10</v>
      </c>
      <c r="N35" t="n">
        <v>64.73999999999999</v>
      </c>
      <c r="O35" t="n">
        <v>31987.61</v>
      </c>
      <c r="P35" t="n">
        <v>134.41</v>
      </c>
      <c r="Q35" t="n">
        <v>446.29</v>
      </c>
      <c r="R35" t="n">
        <v>40.85</v>
      </c>
      <c r="S35" t="n">
        <v>28.73</v>
      </c>
      <c r="T35" t="n">
        <v>5368.34</v>
      </c>
      <c r="U35" t="n">
        <v>0.7</v>
      </c>
      <c r="V35" t="n">
        <v>0.9</v>
      </c>
      <c r="W35" t="n">
        <v>0.1</v>
      </c>
      <c r="X35" t="n">
        <v>0.31</v>
      </c>
      <c r="Y35" t="n">
        <v>1</v>
      </c>
      <c r="Z35" t="n">
        <v>10</v>
      </c>
      <c r="AA35" t="n">
        <v>142.8781222382472</v>
      </c>
      <c r="AB35" t="n">
        <v>195.4921501841688</v>
      </c>
      <c r="AC35" t="n">
        <v>176.8346537456031</v>
      </c>
      <c r="AD35" t="n">
        <v>142878.1222382472</v>
      </c>
      <c r="AE35" t="n">
        <v>195492.1501841689</v>
      </c>
      <c r="AF35" t="n">
        <v>6.767265575423552e-06</v>
      </c>
      <c r="AG35" t="n">
        <v>4.768518518518518</v>
      </c>
      <c r="AH35" t="n">
        <v>176834.6537456031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8.0801</v>
      </c>
      <c r="E36" t="n">
        <v>12.38</v>
      </c>
      <c r="F36" t="n">
        <v>9.050000000000001</v>
      </c>
      <c r="G36" t="n">
        <v>45.26</v>
      </c>
      <c r="H36" t="n">
        <v>0.66</v>
      </c>
      <c r="I36" t="n">
        <v>12</v>
      </c>
      <c r="J36" t="n">
        <v>257.92</v>
      </c>
      <c r="K36" t="n">
        <v>58.47</v>
      </c>
      <c r="L36" t="n">
        <v>9.5</v>
      </c>
      <c r="M36" t="n">
        <v>10</v>
      </c>
      <c r="N36" t="n">
        <v>64.95</v>
      </c>
      <c r="O36" t="n">
        <v>32044.25</v>
      </c>
      <c r="P36" t="n">
        <v>134</v>
      </c>
      <c r="Q36" t="n">
        <v>446.34</v>
      </c>
      <c r="R36" t="n">
        <v>41.45</v>
      </c>
      <c r="S36" t="n">
        <v>28.73</v>
      </c>
      <c r="T36" t="n">
        <v>5668.07</v>
      </c>
      <c r="U36" t="n">
        <v>0.6899999999999999</v>
      </c>
      <c r="V36" t="n">
        <v>0.9</v>
      </c>
      <c r="W36" t="n">
        <v>0.1</v>
      </c>
      <c r="X36" t="n">
        <v>0.33</v>
      </c>
      <c r="Y36" t="n">
        <v>1</v>
      </c>
      <c r="Z36" t="n">
        <v>10</v>
      </c>
      <c r="AA36" t="n">
        <v>142.8696830436012</v>
      </c>
      <c r="AB36" t="n">
        <v>195.4806033057432</v>
      </c>
      <c r="AC36" t="n">
        <v>176.8242088850483</v>
      </c>
      <c r="AD36" t="n">
        <v>142869.6830436012</v>
      </c>
      <c r="AE36" t="n">
        <v>195480.6033057433</v>
      </c>
      <c r="AF36" t="n">
        <v>6.757230209213906e-06</v>
      </c>
      <c r="AG36" t="n">
        <v>4.776234567901235</v>
      </c>
      <c r="AH36" t="n">
        <v>176824.2088850483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8.1441</v>
      </c>
      <c r="E37" t="n">
        <v>12.28</v>
      </c>
      <c r="F37" t="n">
        <v>9</v>
      </c>
      <c r="G37" t="n">
        <v>49.1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132.79</v>
      </c>
      <c r="Q37" t="n">
        <v>446.33</v>
      </c>
      <c r="R37" t="n">
        <v>39.82</v>
      </c>
      <c r="S37" t="n">
        <v>28.73</v>
      </c>
      <c r="T37" t="n">
        <v>4859.82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141.9976300706277</v>
      </c>
      <c r="AB37" t="n">
        <v>194.2874219558595</v>
      </c>
      <c r="AC37" t="n">
        <v>175.7449030885565</v>
      </c>
      <c r="AD37" t="n">
        <v>141997.6300706276</v>
      </c>
      <c r="AE37" t="n">
        <v>194287.4219558595</v>
      </c>
      <c r="AF37" t="n">
        <v>6.810752162332023e-06</v>
      </c>
      <c r="AG37" t="n">
        <v>4.737654320987654</v>
      </c>
      <c r="AH37" t="n">
        <v>175744.9030885565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8.148300000000001</v>
      </c>
      <c r="E38" t="n">
        <v>12.27</v>
      </c>
      <c r="F38" t="n">
        <v>9</v>
      </c>
      <c r="G38" t="n">
        <v>49.07</v>
      </c>
      <c r="H38" t="n">
        <v>0.6899999999999999</v>
      </c>
      <c r="I38" t="n">
        <v>11</v>
      </c>
      <c r="J38" t="n">
        <v>258.84</v>
      </c>
      <c r="K38" t="n">
        <v>58.47</v>
      </c>
      <c r="L38" t="n">
        <v>10</v>
      </c>
      <c r="M38" t="n">
        <v>9</v>
      </c>
      <c r="N38" t="n">
        <v>65.37</v>
      </c>
      <c r="O38" t="n">
        <v>32157.77</v>
      </c>
      <c r="P38" t="n">
        <v>132.44</v>
      </c>
      <c r="Q38" t="n">
        <v>446.31</v>
      </c>
      <c r="R38" t="n">
        <v>39.57</v>
      </c>
      <c r="S38" t="n">
        <v>28.73</v>
      </c>
      <c r="T38" t="n">
        <v>4734.15</v>
      </c>
      <c r="U38" t="n">
        <v>0.73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141.8658835310812</v>
      </c>
      <c r="AB38" t="n">
        <v>194.1071605282049</v>
      </c>
      <c r="AC38" t="n">
        <v>175.5818455585588</v>
      </c>
      <c r="AD38" t="n">
        <v>141865.8835310811</v>
      </c>
      <c r="AE38" t="n">
        <v>194107.1605282049</v>
      </c>
      <c r="AF38" t="n">
        <v>6.814264540505399e-06</v>
      </c>
      <c r="AG38" t="n">
        <v>4.733796296296296</v>
      </c>
      <c r="AH38" t="n">
        <v>175581.8455585588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8.1389</v>
      </c>
      <c r="E39" t="n">
        <v>12.29</v>
      </c>
      <c r="F39" t="n">
        <v>9.01</v>
      </c>
      <c r="G39" t="n">
        <v>49.15</v>
      </c>
      <c r="H39" t="n">
        <v>0.7</v>
      </c>
      <c r="I39" t="n">
        <v>11</v>
      </c>
      <c r="J39" t="n">
        <v>259.3</v>
      </c>
      <c r="K39" t="n">
        <v>58.47</v>
      </c>
      <c r="L39" t="n">
        <v>10.25</v>
      </c>
      <c r="M39" t="n">
        <v>9</v>
      </c>
      <c r="N39" t="n">
        <v>65.58</v>
      </c>
      <c r="O39" t="n">
        <v>32214.64</v>
      </c>
      <c r="P39" t="n">
        <v>132.56</v>
      </c>
      <c r="Q39" t="n">
        <v>446.28</v>
      </c>
      <c r="R39" t="n">
        <v>40.13</v>
      </c>
      <c r="S39" t="n">
        <v>28.73</v>
      </c>
      <c r="T39" t="n">
        <v>5013.46</v>
      </c>
      <c r="U39" t="n">
        <v>0.72</v>
      </c>
      <c r="V39" t="n">
        <v>0.9</v>
      </c>
      <c r="W39" t="n">
        <v>0.1</v>
      </c>
      <c r="X39" t="n">
        <v>0.29</v>
      </c>
      <c r="Y39" t="n">
        <v>1</v>
      </c>
      <c r="Z39" t="n">
        <v>10</v>
      </c>
      <c r="AA39" t="n">
        <v>141.9800504384186</v>
      </c>
      <c r="AB39" t="n">
        <v>194.2633687275125</v>
      </c>
      <c r="AC39" t="n">
        <v>175.7231454665641</v>
      </c>
      <c r="AD39" t="n">
        <v>141980.0504384186</v>
      </c>
      <c r="AE39" t="n">
        <v>194263.3687275125</v>
      </c>
      <c r="AF39" t="n">
        <v>6.806403503641175e-06</v>
      </c>
      <c r="AG39" t="n">
        <v>4.741512345679012</v>
      </c>
      <c r="AH39" t="n">
        <v>175723.145466564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8.196300000000001</v>
      </c>
      <c r="E40" t="n">
        <v>12.2</v>
      </c>
      <c r="F40" t="n">
        <v>8.970000000000001</v>
      </c>
      <c r="G40" t="n">
        <v>53.83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131.54</v>
      </c>
      <c r="Q40" t="n">
        <v>446.27</v>
      </c>
      <c r="R40" t="n">
        <v>38.81</v>
      </c>
      <c r="S40" t="n">
        <v>28.73</v>
      </c>
      <c r="T40" t="n">
        <v>4358.16</v>
      </c>
      <c r="U40" t="n">
        <v>0.74</v>
      </c>
      <c r="V40" t="n">
        <v>0.91</v>
      </c>
      <c r="W40" t="n">
        <v>0.1</v>
      </c>
      <c r="X40" t="n">
        <v>0.25</v>
      </c>
      <c r="Y40" t="n">
        <v>1</v>
      </c>
      <c r="Z40" t="n">
        <v>10</v>
      </c>
      <c r="AA40" t="n">
        <v>141.2361963076372</v>
      </c>
      <c r="AB40" t="n">
        <v>193.2455946892496</v>
      </c>
      <c r="AC40" t="n">
        <v>174.8025063540578</v>
      </c>
      <c r="AD40" t="n">
        <v>141236.1963076371</v>
      </c>
      <c r="AE40" t="n">
        <v>193245.5946892496</v>
      </c>
      <c r="AF40" t="n">
        <v>6.854406005343986e-06</v>
      </c>
      <c r="AG40" t="n">
        <v>4.706790123456789</v>
      </c>
      <c r="AH40" t="n">
        <v>174802.5063540578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8.2113</v>
      </c>
      <c r="E41" t="n">
        <v>12.18</v>
      </c>
      <c r="F41" t="n">
        <v>8.949999999999999</v>
      </c>
      <c r="G41" t="n">
        <v>53.7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131.32</v>
      </c>
      <c r="Q41" t="n">
        <v>446.28</v>
      </c>
      <c r="R41" t="n">
        <v>38</v>
      </c>
      <c r="S41" t="n">
        <v>28.73</v>
      </c>
      <c r="T41" t="n">
        <v>3953.01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141.0418662407538</v>
      </c>
      <c r="AB41" t="n">
        <v>192.9797037185024</v>
      </c>
      <c r="AC41" t="n">
        <v>174.5619916443783</v>
      </c>
      <c r="AD41" t="n">
        <v>141041.8662407538</v>
      </c>
      <c r="AE41" t="n">
        <v>192979.7037185024</v>
      </c>
      <c r="AF41" t="n">
        <v>6.866950213106044e-06</v>
      </c>
      <c r="AG41" t="n">
        <v>4.699074074074074</v>
      </c>
      <c r="AH41" t="n">
        <v>174561.9916443783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8.235300000000001</v>
      </c>
      <c r="E42" t="n">
        <v>12.14</v>
      </c>
      <c r="F42" t="n">
        <v>8.91</v>
      </c>
      <c r="G42" t="n">
        <v>53.48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130.31</v>
      </c>
      <c r="Q42" t="n">
        <v>446.27</v>
      </c>
      <c r="R42" t="n">
        <v>36.71</v>
      </c>
      <c r="S42" t="n">
        <v>28.73</v>
      </c>
      <c r="T42" t="n">
        <v>3309.44</v>
      </c>
      <c r="U42" t="n">
        <v>0.78</v>
      </c>
      <c r="V42" t="n">
        <v>0.91</v>
      </c>
      <c r="W42" t="n">
        <v>0.1</v>
      </c>
      <c r="X42" t="n">
        <v>0.19</v>
      </c>
      <c r="Y42" t="n">
        <v>1</v>
      </c>
      <c r="Z42" t="n">
        <v>10</v>
      </c>
      <c r="AA42" t="n">
        <v>140.5263201059598</v>
      </c>
      <c r="AB42" t="n">
        <v>192.2743107525874</v>
      </c>
      <c r="AC42" t="n">
        <v>173.9239203931048</v>
      </c>
      <c r="AD42" t="n">
        <v>140526.3201059598</v>
      </c>
      <c r="AE42" t="n">
        <v>192274.3107525874</v>
      </c>
      <c r="AF42" t="n">
        <v>6.887020945525338e-06</v>
      </c>
      <c r="AG42" t="n">
        <v>4.683641975308642</v>
      </c>
      <c r="AH42" t="n">
        <v>173923.9203931048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8.205500000000001</v>
      </c>
      <c r="E43" t="n">
        <v>12.19</v>
      </c>
      <c r="F43" t="n">
        <v>8.960000000000001</v>
      </c>
      <c r="G43" t="n">
        <v>53.75</v>
      </c>
      <c r="H43" t="n">
        <v>0.77</v>
      </c>
      <c r="I43" t="n">
        <v>10</v>
      </c>
      <c r="J43" t="n">
        <v>261.15</v>
      </c>
      <c r="K43" t="n">
        <v>58.47</v>
      </c>
      <c r="L43" t="n">
        <v>11.25</v>
      </c>
      <c r="M43" t="n">
        <v>8</v>
      </c>
      <c r="N43" t="n">
        <v>66.43000000000001</v>
      </c>
      <c r="O43" t="n">
        <v>32442.95</v>
      </c>
      <c r="P43" t="n">
        <v>130.48</v>
      </c>
      <c r="Q43" t="n">
        <v>446.29</v>
      </c>
      <c r="R43" t="n">
        <v>38.44</v>
      </c>
      <c r="S43" t="n">
        <v>28.73</v>
      </c>
      <c r="T43" t="n">
        <v>4176.77</v>
      </c>
      <c r="U43" t="n">
        <v>0.75</v>
      </c>
      <c r="V43" t="n">
        <v>0.91</v>
      </c>
      <c r="W43" t="n">
        <v>0.09</v>
      </c>
      <c r="X43" t="n">
        <v>0.24</v>
      </c>
      <c r="Y43" t="n">
        <v>1</v>
      </c>
      <c r="Z43" t="n">
        <v>10</v>
      </c>
      <c r="AA43" t="n">
        <v>140.847902249919</v>
      </c>
      <c r="AB43" t="n">
        <v>192.714313629155</v>
      </c>
      <c r="AC43" t="n">
        <v>174.3219300126809</v>
      </c>
      <c r="AD43" t="n">
        <v>140847.902249919</v>
      </c>
      <c r="AE43" t="n">
        <v>192714.313629155</v>
      </c>
      <c r="AF43" t="n">
        <v>6.862099786104716e-06</v>
      </c>
      <c r="AG43" t="n">
        <v>4.702932098765432</v>
      </c>
      <c r="AH43" t="n">
        <v>174321.9300126809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8.167299999999999</v>
      </c>
      <c r="E44" t="n">
        <v>12.24</v>
      </c>
      <c r="F44" t="n">
        <v>9.01</v>
      </c>
      <c r="G44" t="n">
        <v>54.09</v>
      </c>
      <c r="H44" t="n">
        <v>0.78</v>
      </c>
      <c r="I44" t="n">
        <v>10</v>
      </c>
      <c r="J44" t="n">
        <v>261.62</v>
      </c>
      <c r="K44" t="n">
        <v>58.47</v>
      </c>
      <c r="L44" t="n">
        <v>11.5</v>
      </c>
      <c r="M44" t="n">
        <v>8</v>
      </c>
      <c r="N44" t="n">
        <v>66.64</v>
      </c>
      <c r="O44" t="n">
        <v>32500.22</v>
      </c>
      <c r="P44" t="n">
        <v>130.78</v>
      </c>
      <c r="Q44" t="n">
        <v>446.27</v>
      </c>
      <c r="R44" t="n">
        <v>40.39</v>
      </c>
      <c r="S44" t="n">
        <v>28.73</v>
      </c>
      <c r="T44" t="n">
        <v>5151.08</v>
      </c>
      <c r="U44" t="n">
        <v>0.71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141.2650607807918</v>
      </c>
      <c r="AB44" t="n">
        <v>193.2850883348304</v>
      </c>
      <c r="AC44" t="n">
        <v>174.8382307815341</v>
      </c>
      <c r="AD44" t="n">
        <v>141265.0607807918</v>
      </c>
      <c r="AE44" t="n">
        <v>193285.0883348304</v>
      </c>
      <c r="AF44" t="n">
        <v>6.830153870337339e-06</v>
      </c>
      <c r="AG44" t="n">
        <v>4.722222222222222</v>
      </c>
      <c r="AH44" t="n">
        <v>174838.2307815341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8.2463</v>
      </c>
      <c r="E45" t="n">
        <v>12.13</v>
      </c>
      <c r="F45" t="n">
        <v>8.94</v>
      </c>
      <c r="G45" t="n">
        <v>59.63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129.3</v>
      </c>
      <c r="Q45" t="n">
        <v>446.28</v>
      </c>
      <c r="R45" t="n">
        <v>37.96</v>
      </c>
      <c r="S45" t="n">
        <v>28.73</v>
      </c>
      <c r="T45" t="n">
        <v>3941.02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140.208046283348</v>
      </c>
      <c r="AB45" t="n">
        <v>191.8388344672401</v>
      </c>
      <c r="AC45" t="n">
        <v>173.5300053532361</v>
      </c>
      <c r="AD45" t="n">
        <v>140208.046283348</v>
      </c>
      <c r="AE45" t="n">
        <v>191838.8344672401</v>
      </c>
      <c r="AF45" t="n">
        <v>6.896220031217513e-06</v>
      </c>
      <c r="AG45" t="n">
        <v>4.679783950617284</v>
      </c>
      <c r="AH45" t="n">
        <v>173530.0053532361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8.2433</v>
      </c>
      <c r="E46" t="n">
        <v>12.13</v>
      </c>
      <c r="F46" t="n">
        <v>8.949999999999999</v>
      </c>
      <c r="G46" t="n">
        <v>59.66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129.2</v>
      </c>
      <c r="Q46" t="n">
        <v>446.27</v>
      </c>
      <c r="R46" t="n">
        <v>38.04</v>
      </c>
      <c r="S46" t="n">
        <v>28.73</v>
      </c>
      <c r="T46" t="n">
        <v>3981.64</v>
      </c>
      <c r="U46" t="n">
        <v>0.76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140.2137576568507</v>
      </c>
      <c r="AB46" t="n">
        <v>191.8466490204344</v>
      </c>
      <c r="AC46" t="n">
        <v>173.5370740964413</v>
      </c>
      <c r="AD46" t="n">
        <v>140213.7576568507</v>
      </c>
      <c r="AE46" t="n">
        <v>191846.6490204344</v>
      </c>
      <c r="AF46" t="n">
        <v>6.893711189665102e-06</v>
      </c>
      <c r="AG46" t="n">
        <v>4.679783950617284</v>
      </c>
      <c r="AH46" t="n">
        <v>173537.0740964413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8.2455</v>
      </c>
      <c r="E47" t="n">
        <v>12.13</v>
      </c>
      <c r="F47" t="n">
        <v>8.949999999999999</v>
      </c>
      <c r="G47" t="n">
        <v>59.64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129.26</v>
      </c>
      <c r="Q47" t="n">
        <v>446.28</v>
      </c>
      <c r="R47" t="n">
        <v>38.02</v>
      </c>
      <c r="S47" t="n">
        <v>28.73</v>
      </c>
      <c r="T47" t="n">
        <v>3968.08</v>
      </c>
      <c r="U47" t="n">
        <v>0.76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140.2174138725821</v>
      </c>
      <c r="AB47" t="n">
        <v>191.851651616099</v>
      </c>
      <c r="AC47" t="n">
        <v>173.5415992513969</v>
      </c>
      <c r="AD47" t="n">
        <v>140217.4138725821</v>
      </c>
      <c r="AE47" t="n">
        <v>191851.6516160991</v>
      </c>
      <c r="AF47" t="n">
        <v>6.895551006803537e-06</v>
      </c>
      <c r="AG47" t="n">
        <v>4.679783950617284</v>
      </c>
      <c r="AH47" t="n">
        <v>173541.5992513969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8.2399</v>
      </c>
      <c r="E48" t="n">
        <v>12.14</v>
      </c>
      <c r="F48" t="n">
        <v>8.949999999999999</v>
      </c>
      <c r="G48" t="n">
        <v>59.69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129.03</v>
      </c>
      <c r="Q48" t="n">
        <v>446.29</v>
      </c>
      <c r="R48" t="n">
        <v>38.26</v>
      </c>
      <c r="S48" t="n">
        <v>28.73</v>
      </c>
      <c r="T48" t="n">
        <v>4092.41</v>
      </c>
      <c r="U48" t="n">
        <v>0.75</v>
      </c>
      <c r="V48" t="n">
        <v>0.91</v>
      </c>
      <c r="W48" t="n">
        <v>0.09</v>
      </c>
      <c r="X48" t="n">
        <v>0.23</v>
      </c>
      <c r="Y48" t="n">
        <v>1</v>
      </c>
      <c r="Z48" t="n">
        <v>10</v>
      </c>
      <c r="AA48" t="n">
        <v>140.1854215277712</v>
      </c>
      <c r="AB48" t="n">
        <v>191.8078782785262</v>
      </c>
      <c r="AC48" t="n">
        <v>173.5020035797257</v>
      </c>
      <c r="AD48" t="n">
        <v>140185.4215277712</v>
      </c>
      <c r="AE48" t="n">
        <v>191807.8782785262</v>
      </c>
      <c r="AF48" t="n">
        <v>6.890867835905703e-06</v>
      </c>
      <c r="AG48" t="n">
        <v>4.683641975308642</v>
      </c>
      <c r="AH48" t="n">
        <v>173502.0035797257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8.234400000000001</v>
      </c>
      <c r="E49" t="n">
        <v>12.14</v>
      </c>
      <c r="F49" t="n">
        <v>8.960000000000001</v>
      </c>
      <c r="G49" t="n">
        <v>59.75</v>
      </c>
      <c r="H49" t="n">
        <v>0.86</v>
      </c>
      <c r="I49" t="n">
        <v>9</v>
      </c>
      <c r="J49" t="n">
        <v>263.95</v>
      </c>
      <c r="K49" t="n">
        <v>58.47</v>
      </c>
      <c r="L49" t="n">
        <v>12.75</v>
      </c>
      <c r="M49" t="n">
        <v>7</v>
      </c>
      <c r="N49" t="n">
        <v>67.72</v>
      </c>
      <c r="O49" t="n">
        <v>32787.82</v>
      </c>
      <c r="P49" t="n">
        <v>128.89</v>
      </c>
      <c r="Q49" t="n">
        <v>446.27</v>
      </c>
      <c r="R49" t="n">
        <v>38.58</v>
      </c>
      <c r="S49" t="n">
        <v>28.73</v>
      </c>
      <c r="T49" t="n">
        <v>4251</v>
      </c>
      <c r="U49" t="n">
        <v>0.74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140.1952395387937</v>
      </c>
      <c r="AB49" t="n">
        <v>191.8213117143472</v>
      </c>
      <c r="AC49" t="n">
        <v>173.514154947286</v>
      </c>
      <c r="AD49" t="n">
        <v>140195.2395387937</v>
      </c>
      <c r="AE49" t="n">
        <v>191821.3117143472</v>
      </c>
      <c r="AF49" t="n">
        <v>6.886268293059615e-06</v>
      </c>
      <c r="AG49" t="n">
        <v>4.683641975308642</v>
      </c>
      <c r="AH49" t="n">
        <v>173514.1549472859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8.240399999999999</v>
      </c>
      <c r="E50" t="n">
        <v>12.14</v>
      </c>
      <c r="F50" t="n">
        <v>8.949999999999999</v>
      </c>
      <c r="G50" t="n">
        <v>59.69</v>
      </c>
      <c r="H50" t="n">
        <v>0.87</v>
      </c>
      <c r="I50" t="n">
        <v>9</v>
      </c>
      <c r="J50" t="n">
        <v>264.42</v>
      </c>
      <c r="K50" t="n">
        <v>58.47</v>
      </c>
      <c r="L50" t="n">
        <v>13</v>
      </c>
      <c r="M50" t="n">
        <v>7</v>
      </c>
      <c r="N50" t="n">
        <v>67.94</v>
      </c>
      <c r="O50" t="n">
        <v>32845.58</v>
      </c>
      <c r="P50" t="n">
        <v>128.07</v>
      </c>
      <c r="Q50" t="n">
        <v>446.28</v>
      </c>
      <c r="R50" t="n">
        <v>38.17</v>
      </c>
      <c r="S50" t="n">
        <v>28.73</v>
      </c>
      <c r="T50" t="n">
        <v>4046.43</v>
      </c>
      <c r="U50" t="n">
        <v>0.75</v>
      </c>
      <c r="V50" t="n">
        <v>0.91</v>
      </c>
      <c r="W50" t="n">
        <v>0.1</v>
      </c>
      <c r="X50" t="n">
        <v>0.23</v>
      </c>
      <c r="Y50" t="n">
        <v>1</v>
      </c>
      <c r="Z50" t="n">
        <v>10</v>
      </c>
      <c r="AA50" t="n">
        <v>139.9004817122616</v>
      </c>
      <c r="AB50" t="n">
        <v>191.4180110522886</v>
      </c>
      <c r="AC50" t="n">
        <v>173.1493447343781</v>
      </c>
      <c r="AD50" t="n">
        <v>139900.4817122616</v>
      </c>
      <c r="AE50" t="n">
        <v>191418.0110522886</v>
      </c>
      <c r="AF50" t="n">
        <v>6.891285976164438e-06</v>
      </c>
      <c r="AG50" t="n">
        <v>4.683641975308642</v>
      </c>
      <c r="AH50" t="n">
        <v>173149.3447343781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8.300700000000001</v>
      </c>
      <c r="E51" t="n">
        <v>12.05</v>
      </c>
      <c r="F51" t="n">
        <v>8.91</v>
      </c>
      <c r="G51" t="n">
        <v>66.84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127.21</v>
      </c>
      <c r="Q51" t="n">
        <v>446.29</v>
      </c>
      <c r="R51" t="n">
        <v>36.85</v>
      </c>
      <c r="S51" t="n">
        <v>28.73</v>
      </c>
      <c r="T51" t="n">
        <v>3387.93</v>
      </c>
      <c r="U51" t="n">
        <v>0.78</v>
      </c>
      <c r="V51" t="n">
        <v>0.91</v>
      </c>
      <c r="W51" t="n">
        <v>0.09</v>
      </c>
      <c r="X51" t="n">
        <v>0.19</v>
      </c>
      <c r="Y51" t="n">
        <v>1</v>
      </c>
      <c r="Z51" t="n">
        <v>10</v>
      </c>
      <c r="AA51" t="n">
        <v>139.2088357573862</v>
      </c>
      <c r="AB51" t="n">
        <v>190.4716705435626</v>
      </c>
      <c r="AC51" t="n">
        <v>172.2933216356073</v>
      </c>
      <c r="AD51" t="n">
        <v>139208.8357573862</v>
      </c>
      <c r="AE51" t="n">
        <v>190471.6705435626</v>
      </c>
      <c r="AF51" t="n">
        <v>6.941713691367914e-06</v>
      </c>
      <c r="AG51" t="n">
        <v>4.64891975308642</v>
      </c>
      <c r="AH51" t="n">
        <v>172293.3216356073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8.2944</v>
      </c>
      <c r="E52" t="n">
        <v>12.06</v>
      </c>
      <c r="F52" t="n">
        <v>8.92</v>
      </c>
      <c r="G52" t="n">
        <v>66.91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127.13</v>
      </c>
      <c r="Q52" t="n">
        <v>446.33</v>
      </c>
      <c r="R52" t="n">
        <v>37.18</v>
      </c>
      <c r="S52" t="n">
        <v>28.73</v>
      </c>
      <c r="T52" t="n">
        <v>3553.67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139.2403747486148</v>
      </c>
      <c r="AB52" t="n">
        <v>190.5148235827635</v>
      </c>
      <c r="AC52" t="n">
        <v>172.3323562093126</v>
      </c>
      <c r="AD52" t="n">
        <v>139240.3747486148</v>
      </c>
      <c r="AE52" t="n">
        <v>190514.8235827635</v>
      </c>
      <c r="AF52" t="n">
        <v>6.936445124107848e-06</v>
      </c>
      <c r="AG52" t="n">
        <v>4.652777777777778</v>
      </c>
      <c r="AH52" t="n">
        <v>172332.3562093126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8.3089</v>
      </c>
      <c r="E53" t="n">
        <v>12.04</v>
      </c>
      <c r="F53" t="n">
        <v>8.9</v>
      </c>
      <c r="G53" t="n">
        <v>66.75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126.6</v>
      </c>
      <c r="Q53" t="n">
        <v>446.27</v>
      </c>
      <c r="R53" t="n">
        <v>36.43</v>
      </c>
      <c r="S53" t="n">
        <v>28.73</v>
      </c>
      <c r="T53" t="n">
        <v>3180.32</v>
      </c>
      <c r="U53" t="n">
        <v>0.79</v>
      </c>
      <c r="V53" t="n">
        <v>0.92</v>
      </c>
      <c r="W53" t="n">
        <v>0.09</v>
      </c>
      <c r="X53" t="n">
        <v>0.18</v>
      </c>
      <c r="Y53" t="n">
        <v>1</v>
      </c>
      <c r="Z53" t="n">
        <v>10</v>
      </c>
      <c r="AA53" t="n">
        <v>138.9647783516795</v>
      </c>
      <c r="AB53" t="n">
        <v>190.137740434022</v>
      </c>
      <c r="AC53" t="n">
        <v>171.9912613470473</v>
      </c>
      <c r="AD53" t="n">
        <v>138964.7783516795</v>
      </c>
      <c r="AE53" t="n">
        <v>190137.740434022</v>
      </c>
      <c r="AF53" t="n">
        <v>6.948571191611171e-06</v>
      </c>
      <c r="AG53" t="n">
        <v>4.645061728395062</v>
      </c>
      <c r="AH53" t="n">
        <v>171991.2613470473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8.310600000000001</v>
      </c>
      <c r="E54" t="n">
        <v>12.03</v>
      </c>
      <c r="F54" t="n">
        <v>8.9</v>
      </c>
      <c r="G54" t="n">
        <v>66.73999999999999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126.13</v>
      </c>
      <c r="Q54" t="n">
        <v>446.27</v>
      </c>
      <c r="R54" t="n">
        <v>36.15</v>
      </c>
      <c r="S54" t="n">
        <v>28.73</v>
      </c>
      <c r="T54" t="n">
        <v>3039.64</v>
      </c>
      <c r="U54" t="n">
        <v>0.79</v>
      </c>
      <c r="V54" t="n">
        <v>0.92</v>
      </c>
      <c r="W54" t="n">
        <v>0.1</v>
      </c>
      <c r="X54" t="n">
        <v>0.18</v>
      </c>
      <c r="Y54" t="n">
        <v>1</v>
      </c>
      <c r="Z54" t="n">
        <v>10</v>
      </c>
      <c r="AA54" t="n">
        <v>138.817558767049</v>
      </c>
      <c r="AB54" t="n">
        <v>189.936308103461</v>
      </c>
      <c r="AC54" t="n">
        <v>171.8090534354029</v>
      </c>
      <c r="AD54" t="n">
        <v>138817.558767049</v>
      </c>
      <c r="AE54" t="n">
        <v>189936.308103461</v>
      </c>
      <c r="AF54" t="n">
        <v>6.949992868490871e-06</v>
      </c>
      <c r="AG54" t="n">
        <v>4.641203703703704</v>
      </c>
      <c r="AH54" t="n">
        <v>171809.0534354029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8.3239</v>
      </c>
      <c r="E55" t="n">
        <v>12.01</v>
      </c>
      <c r="F55" t="n">
        <v>8.880000000000001</v>
      </c>
      <c r="G55" t="n">
        <v>66.59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125.12</v>
      </c>
      <c r="Q55" t="n">
        <v>446.28</v>
      </c>
      <c r="R55" t="n">
        <v>35.78</v>
      </c>
      <c r="S55" t="n">
        <v>28.73</v>
      </c>
      <c r="T55" t="n">
        <v>2853.59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138.4110561774154</v>
      </c>
      <c r="AB55" t="n">
        <v>189.380113326696</v>
      </c>
      <c r="AC55" t="n">
        <v>171.3059411075079</v>
      </c>
      <c r="AD55" t="n">
        <v>138411.0561774154</v>
      </c>
      <c r="AE55" t="n">
        <v>189380.113326696</v>
      </c>
      <c r="AF55" t="n">
        <v>6.96111539937323e-06</v>
      </c>
      <c r="AG55" t="n">
        <v>4.633487654320988</v>
      </c>
      <c r="AH55" t="n">
        <v>171305.9411075079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8.2896</v>
      </c>
      <c r="E56" t="n">
        <v>12.06</v>
      </c>
      <c r="F56" t="n">
        <v>8.93</v>
      </c>
      <c r="G56" t="n">
        <v>66.95999999999999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125.4</v>
      </c>
      <c r="Q56" t="n">
        <v>446.27</v>
      </c>
      <c r="R56" t="n">
        <v>37.59</v>
      </c>
      <c r="S56" t="n">
        <v>28.73</v>
      </c>
      <c r="T56" t="n">
        <v>3761.23</v>
      </c>
      <c r="U56" t="n">
        <v>0.76</v>
      </c>
      <c r="V56" t="n">
        <v>0.91</v>
      </c>
      <c r="W56" t="n">
        <v>0.09</v>
      </c>
      <c r="X56" t="n">
        <v>0.21</v>
      </c>
      <c r="Y56" t="n">
        <v>1</v>
      </c>
      <c r="Z56" t="n">
        <v>10</v>
      </c>
      <c r="AA56" t="n">
        <v>138.7812568728934</v>
      </c>
      <c r="AB56" t="n">
        <v>189.8866382503508</v>
      </c>
      <c r="AC56" t="n">
        <v>171.7641240033615</v>
      </c>
      <c r="AD56" t="n">
        <v>138781.2568728934</v>
      </c>
      <c r="AE56" t="n">
        <v>189886.6382503508</v>
      </c>
      <c r="AF56" t="n">
        <v>6.932430977623989e-06</v>
      </c>
      <c r="AG56" t="n">
        <v>4.652777777777778</v>
      </c>
      <c r="AH56" t="n">
        <v>171764.1240033615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8.283099999999999</v>
      </c>
      <c r="E57" t="n">
        <v>12.07</v>
      </c>
      <c r="F57" t="n">
        <v>8.94</v>
      </c>
      <c r="G57" t="n">
        <v>67.04000000000001</v>
      </c>
      <c r="H57" t="n">
        <v>0.98</v>
      </c>
      <c r="I57" t="n">
        <v>8</v>
      </c>
      <c r="J57" t="n">
        <v>267.71</v>
      </c>
      <c r="K57" t="n">
        <v>58.47</v>
      </c>
      <c r="L57" t="n">
        <v>14.75</v>
      </c>
      <c r="M57" t="n">
        <v>6</v>
      </c>
      <c r="N57" t="n">
        <v>69.48999999999999</v>
      </c>
      <c r="O57" t="n">
        <v>33252.27</v>
      </c>
      <c r="P57" t="n">
        <v>125.05</v>
      </c>
      <c r="Q57" t="n">
        <v>446.27</v>
      </c>
      <c r="R57" t="n">
        <v>37.75</v>
      </c>
      <c r="S57" t="n">
        <v>28.73</v>
      </c>
      <c r="T57" t="n">
        <v>3837.57</v>
      </c>
      <c r="U57" t="n">
        <v>0.76</v>
      </c>
      <c r="V57" t="n">
        <v>0.91</v>
      </c>
      <c r="W57" t="n">
        <v>0.09</v>
      </c>
      <c r="X57" t="n">
        <v>0.22</v>
      </c>
      <c r="Y57" t="n">
        <v>1</v>
      </c>
      <c r="Z57" t="n">
        <v>10</v>
      </c>
      <c r="AA57" t="n">
        <v>138.7349014859534</v>
      </c>
      <c r="AB57" t="n">
        <v>189.8232127648841</v>
      </c>
      <c r="AC57" t="n">
        <v>171.7067517572094</v>
      </c>
      <c r="AD57" t="n">
        <v>138734.9014859534</v>
      </c>
      <c r="AE57" t="n">
        <v>189823.2127648841</v>
      </c>
      <c r="AF57" t="n">
        <v>6.92699515426043e-06</v>
      </c>
      <c r="AG57" t="n">
        <v>4.656635802469136</v>
      </c>
      <c r="AH57" t="n">
        <v>171706.7517572095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8.3544</v>
      </c>
      <c r="E58" t="n">
        <v>11.97</v>
      </c>
      <c r="F58" t="n">
        <v>8.880000000000001</v>
      </c>
      <c r="G58" t="n">
        <v>76.13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124.19</v>
      </c>
      <c r="Q58" t="n">
        <v>446.27</v>
      </c>
      <c r="R58" t="n">
        <v>35.9</v>
      </c>
      <c r="S58" t="n">
        <v>28.73</v>
      </c>
      <c r="T58" t="n">
        <v>2919.14</v>
      </c>
      <c r="U58" t="n">
        <v>0.8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127.3593817274858</v>
      </c>
      <c r="AB58" t="n">
        <v>174.2587247788438</v>
      </c>
      <c r="AC58" t="n">
        <v>157.6277166596558</v>
      </c>
      <c r="AD58" t="n">
        <v>127359.3817274858</v>
      </c>
      <c r="AE58" t="n">
        <v>174258.7247788438</v>
      </c>
      <c r="AF58" t="n">
        <v>6.986621955156082e-06</v>
      </c>
      <c r="AG58" t="n">
        <v>4.618055555555555</v>
      </c>
      <c r="AH58" t="n">
        <v>157627.7166596559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8.3461</v>
      </c>
      <c r="E59" t="n">
        <v>11.98</v>
      </c>
      <c r="F59" t="n">
        <v>8.890000000000001</v>
      </c>
      <c r="G59" t="n">
        <v>76.23999999999999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124.18</v>
      </c>
      <c r="Q59" t="n">
        <v>446.3</v>
      </c>
      <c r="R59" t="n">
        <v>36.31</v>
      </c>
      <c r="S59" t="n">
        <v>28.73</v>
      </c>
      <c r="T59" t="n">
        <v>3126.61</v>
      </c>
      <c r="U59" t="n">
        <v>0.79</v>
      </c>
      <c r="V59" t="n">
        <v>0.92</v>
      </c>
      <c r="W59" t="n">
        <v>0.09</v>
      </c>
      <c r="X59" t="n">
        <v>0.17</v>
      </c>
      <c r="Y59" t="n">
        <v>1</v>
      </c>
      <c r="Z59" t="n">
        <v>10</v>
      </c>
      <c r="AA59" t="n">
        <v>138.0202755835287</v>
      </c>
      <c r="AB59" t="n">
        <v>188.8454300781173</v>
      </c>
      <c r="AC59" t="n">
        <v>170.8222872777408</v>
      </c>
      <c r="AD59" t="n">
        <v>138020.2755835287</v>
      </c>
      <c r="AE59" t="n">
        <v>188845.4300781173</v>
      </c>
      <c r="AF59" t="n">
        <v>6.979680826861077e-06</v>
      </c>
      <c r="AG59" t="n">
        <v>4.621913580246914</v>
      </c>
      <c r="AH59" t="n">
        <v>170822.2872777408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8.3531</v>
      </c>
      <c r="E60" t="n">
        <v>11.97</v>
      </c>
      <c r="F60" t="n">
        <v>8.880000000000001</v>
      </c>
      <c r="G60" t="n">
        <v>76.15000000000001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123.9</v>
      </c>
      <c r="Q60" t="n">
        <v>446.27</v>
      </c>
      <c r="R60" t="n">
        <v>35.98</v>
      </c>
      <c r="S60" t="n">
        <v>28.73</v>
      </c>
      <c r="T60" t="n">
        <v>2958.04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127.2831940555724</v>
      </c>
      <c r="AB60" t="n">
        <v>174.154481444969</v>
      </c>
      <c r="AC60" t="n">
        <v>157.5334221632596</v>
      </c>
      <c r="AD60" t="n">
        <v>127283.1940555724</v>
      </c>
      <c r="AE60" t="n">
        <v>174154.481444969</v>
      </c>
      <c r="AF60" t="n">
        <v>6.98553479048337e-06</v>
      </c>
      <c r="AG60" t="n">
        <v>4.618055555555555</v>
      </c>
      <c r="AH60" t="n">
        <v>157533.4221632596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8.3405</v>
      </c>
      <c r="E61" t="n">
        <v>11.99</v>
      </c>
      <c r="F61" t="n">
        <v>8.9</v>
      </c>
      <c r="G61" t="n">
        <v>76.3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124.25</v>
      </c>
      <c r="Q61" t="n">
        <v>446.27</v>
      </c>
      <c r="R61" t="n">
        <v>36.63</v>
      </c>
      <c r="S61" t="n">
        <v>28.73</v>
      </c>
      <c r="T61" t="n">
        <v>3283.71</v>
      </c>
      <c r="U61" t="n">
        <v>0.78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138.0900387742674</v>
      </c>
      <c r="AB61" t="n">
        <v>188.9408831534208</v>
      </c>
      <c r="AC61" t="n">
        <v>170.9086304455065</v>
      </c>
      <c r="AD61" t="n">
        <v>138090.0387742674</v>
      </c>
      <c r="AE61" t="n">
        <v>188940.8831534208</v>
      </c>
      <c r="AF61" t="n">
        <v>6.974997655963241e-06</v>
      </c>
      <c r="AG61" t="n">
        <v>4.625771604938271</v>
      </c>
      <c r="AH61" t="n">
        <v>170908.6304455065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8.3505</v>
      </c>
      <c r="E62" t="n">
        <v>11.98</v>
      </c>
      <c r="F62" t="n">
        <v>8.890000000000001</v>
      </c>
      <c r="G62" t="n">
        <v>76.18000000000001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123.59</v>
      </c>
      <c r="Q62" t="n">
        <v>446.29</v>
      </c>
      <c r="R62" t="n">
        <v>36.02</v>
      </c>
      <c r="S62" t="n">
        <v>28.73</v>
      </c>
      <c r="T62" t="n">
        <v>2981.55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137.8230066434464</v>
      </c>
      <c r="AB62" t="n">
        <v>188.5755180114055</v>
      </c>
      <c r="AC62" t="n">
        <v>170.5781352398519</v>
      </c>
      <c r="AD62" t="n">
        <v>137823.0066434464</v>
      </c>
      <c r="AE62" t="n">
        <v>188575.5180114055</v>
      </c>
      <c r="AF62" t="n">
        <v>6.983360461137946e-06</v>
      </c>
      <c r="AG62" t="n">
        <v>4.621913580246914</v>
      </c>
      <c r="AH62" t="n">
        <v>170578.1352398519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8.343999999999999</v>
      </c>
      <c r="E63" t="n">
        <v>11.98</v>
      </c>
      <c r="F63" t="n">
        <v>8.9</v>
      </c>
      <c r="G63" t="n">
        <v>76.26000000000001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123.05</v>
      </c>
      <c r="Q63" t="n">
        <v>446.27</v>
      </c>
      <c r="R63" t="n">
        <v>36.41</v>
      </c>
      <c r="S63" t="n">
        <v>28.73</v>
      </c>
      <c r="T63" t="n">
        <v>3175.14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137.7211684243751</v>
      </c>
      <c r="AB63" t="n">
        <v>188.436178467287</v>
      </c>
      <c r="AC63" t="n">
        <v>170.4520940662598</v>
      </c>
      <c r="AD63" t="n">
        <v>137721.1684243751</v>
      </c>
      <c r="AE63" t="n">
        <v>188436.178467287</v>
      </c>
      <c r="AF63" t="n">
        <v>6.977924637774387e-06</v>
      </c>
      <c r="AG63" t="n">
        <v>4.621913580246914</v>
      </c>
      <c r="AH63" t="n">
        <v>170452.0940662598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8.355</v>
      </c>
      <c r="E64" t="n">
        <v>11.97</v>
      </c>
      <c r="F64" t="n">
        <v>8.880000000000001</v>
      </c>
      <c r="G64" t="n">
        <v>76.13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122.27</v>
      </c>
      <c r="Q64" t="n">
        <v>446.27</v>
      </c>
      <c r="R64" t="n">
        <v>35.81</v>
      </c>
      <c r="S64" t="n">
        <v>28.73</v>
      </c>
      <c r="T64" t="n">
        <v>2876.34</v>
      </c>
      <c r="U64" t="n">
        <v>0.8</v>
      </c>
      <c r="V64" t="n">
        <v>0.92</v>
      </c>
      <c r="W64" t="n">
        <v>0.09</v>
      </c>
      <c r="X64" t="n">
        <v>0.16</v>
      </c>
      <c r="Y64" t="n">
        <v>1</v>
      </c>
      <c r="Z64" t="n">
        <v>10</v>
      </c>
      <c r="AA64" t="n">
        <v>126.7999793532802</v>
      </c>
      <c r="AB64" t="n">
        <v>173.4933257713651</v>
      </c>
      <c r="AC64" t="n">
        <v>156.9353662592064</v>
      </c>
      <c r="AD64" t="n">
        <v>126799.9793532802</v>
      </c>
      <c r="AE64" t="n">
        <v>173493.3257713651</v>
      </c>
      <c r="AF64" t="n">
        <v>6.987123723466565e-06</v>
      </c>
      <c r="AG64" t="n">
        <v>4.618055555555555</v>
      </c>
      <c r="AH64" t="n">
        <v>156935.3662592064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8.354799999999999</v>
      </c>
      <c r="E65" t="n">
        <v>11.97</v>
      </c>
      <c r="F65" t="n">
        <v>8.880000000000001</v>
      </c>
      <c r="G65" t="n">
        <v>76.13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122.21</v>
      </c>
      <c r="Q65" t="n">
        <v>446.32</v>
      </c>
      <c r="R65" t="n">
        <v>35.81</v>
      </c>
      <c r="S65" t="n">
        <v>28.73</v>
      </c>
      <c r="T65" t="n">
        <v>2873.38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126.7837934428216</v>
      </c>
      <c r="AB65" t="n">
        <v>173.4711794946037</v>
      </c>
      <c r="AC65" t="n">
        <v>156.9153335920166</v>
      </c>
      <c r="AD65" t="n">
        <v>126783.7934428217</v>
      </c>
      <c r="AE65" t="n">
        <v>173471.1794946037</v>
      </c>
      <c r="AF65" t="n">
        <v>6.98695646736307e-06</v>
      </c>
      <c r="AG65" t="n">
        <v>4.618055555555555</v>
      </c>
      <c r="AH65" t="n">
        <v>156915.3335920166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8.370699999999999</v>
      </c>
      <c r="E66" t="n">
        <v>11.95</v>
      </c>
      <c r="F66" t="n">
        <v>8.859999999999999</v>
      </c>
      <c r="G66" t="n">
        <v>75.93000000000001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120.38</v>
      </c>
      <c r="Q66" t="n">
        <v>446.27</v>
      </c>
      <c r="R66" t="n">
        <v>35.02</v>
      </c>
      <c r="S66" t="n">
        <v>28.73</v>
      </c>
      <c r="T66" t="n">
        <v>2478.69</v>
      </c>
      <c r="U66" t="n">
        <v>0.82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126.129559175689</v>
      </c>
      <c r="AB66" t="n">
        <v>172.5760273075344</v>
      </c>
      <c r="AC66" t="n">
        <v>156.105613473327</v>
      </c>
      <c r="AD66" t="n">
        <v>126129.559175689</v>
      </c>
      <c r="AE66" t="n">
        <v>172576.0273075344</v>
      </c>
      <c r="AF66" t="n">
        <v>7.000253327590852e-06</v>
      </c>
      <c r="AG66" t="n">
        <v>4.610339506172839</v>
      </c>
      <c r="AH66" t="n">
        <v>156105.613473327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8.4252</v>
      </c>
      <c r="E67" t="n">
        <v>11.87</v>
      </c>
      <c r="F67" t="n">
        <v>8.83</v>
      </c>
      <c r="G67" t="n">
        <v>88.29000000000001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120.02</v>
      </c>
      <c r="Q67" t="n">
        <v>446.27</v>
      </c>
      <c r="R67" t="n">
        <v>34.1</v>
      </c>
      <c r="S67" t="n">
        <v>28.73</v>
      </c>
      <c r="T67" t="n">
        <v>2025.19</v>
      </c>
      <c r="U67" t="n">
        <v>0.84</v>
      </c>
      <c r="V67" t="n">
        <v>0.92</v>
      </c>
      <c r="W67" t="n">
        <v>0.09</v>
      </c>
      <c r="X67" t="n">
        <v>0.11</v>
      </c>
      <c r="Y67" t="n">
        <v>1</v>
      </c>
      <c r="Z67" t="n">
        <v>10</v>
      </c>
      <c r="AA67" t="n">
        <v>125.6636430490747</v>
      </c>
      <c r="AB67" t="n">
        <v>171.9385403083323</v>
      </c>
      <c r="AC67" t="n">
        <v>155.5289673386098</v>
      </c>
      <c r="AD67" t="n">
        <v>125663.6430490747</v>
      </c>
      <c r="AE67" t="n">
        <v>171938.5403083323</v>
      </c>
      <c r="AF67" t="n">
        <v>7.045830615792997e-06</v>
      </c>
      <c r="AG67" t="n">
        <v>4.579475308641975</v>
      </c>
      <c r="AH67" t="n">
        <v>155528.9673386098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8.4032</v>
      </c>
      <c r="E68" t="n">
        <v>11.9</v>
      </c>
      <c r="F68" t="n">
        <v>8.859999999999999</v>
      </c>
      <c r="G68" t="n">
        <v>88.59999999999999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120.5</v>
      </c>
      <c r="Q68" t="n">
        <v>446.27</v>
      </c>
      <c r="R68" t="n">
        <v>35.26</v>
      </c>
      <c r="S68" t="n">
        <v>28.73</v>
      </c>
      <c r="T68" t="n">
        <v>2602.93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125.9754617191031</v>
      </c>
      <c r="AB68" t="n">
        <v>172.3651843691337</v>
      </c>
      <c r="AC68" t="n">
        <v>155.9148930890473</v>
      </c>
      <c r="AD68" t="n">
        <v>125975.4617191031</v>
      </c>
      <c r="AE68" t="n">
        <v>172365.1843691338</v>
      </c>
      <c r="AF68" t="n">
        <v>7.027432444408645e-06</v>
      </c>
      <c r="AG68" t="n">
        <v>4.59104938271605</v>
      </c>
      <c r="AH68" t="n">
        <v>155914.8930890473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8.389699999999999</v>
      </c>
      <c r="E69" t="n">
        <v>11.92</v>
      </c>
      <c r="F69" t="n">
        <v>8.880000000000001</v>
      </c>
      <c r="G69" t="n">
        <v>88.79000000000001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120.88</v>
      </c>
      <c r="Q69" t="n">
        <v>446.27</v>
      </c>
      <c r="R69" t="n">
        <v>35.84</v>
      </c>
      <c r="S69" t="n">
        <v>28.73</v>
      </c>
      <c r="T69" t="n">
        <v>2895.07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126.1947566852394</v>
      </c>
      <c r="AB69" t="n">
        <v>172.6652334164123</v>
      </c>
      <c r="AC69" t="n">
        <v>156.1863058763751</v>
      </c>
      <c r="AD69" t="n">
        <v>126194.7566852394</v>
      </c>
      <c r="AE69" t="n">
        <v>172665.2334164123</v>
      </c>
      <c r="AF69" t="n">
        <v>7.016142657422792e-06</v>
      </c>
      <c r="AG69" t="n">
        <v>4.598765432098766</v>
      </c>
      <c r="AH69" t="n">
        <v>156186.3058763751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8.4085</v>
      </c>
      <c r="E70" t="n">
        <v>11.89</v>
      </c>
      <c r="F70" t="n">
        <v>8.85</v>
      </c>
      <c r="G70" t="n">
        <v>88.53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120.69</v>
      </c>
      <c r="Q70" t="n">
        <v>446.27</v>
      </c>
      <c r="R70" t="n">
        <v>34.87</v>
      </c>
      <c r="S70" t="n">
        <v>28.73</v>
      </c>
      <c r="T70" t="n">
        <v>2408.73</v>
      </c>
      <c r="U70" t="n">
        <v>0.82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125.9837480320043</v>
      </c>
      <c r="AB70" t="n">
        <v>172.3765220680114</v>
      </c>
      <c r="AC70" t="n">
        <v>155.9251487338566</v>
      </c>
      <c r="AD70" t="n">
        <v>125983.7480320043</v>
      </c>
      <c r="AE70" t="n">
        <v>172376.5220680114</v>
      </c>
      <c r="AF70" t="n">
        <v>7.03186473115124e-06</v>
      </c>
      <c r="AG70" t="n">
        <v>4.587191358024692</v>
      </c>
      <c r="AH70" t="n">
        <v>155925.1487338566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8.3987</v>
      </c>
      <c r="E71" t="n">
        <v>11.91</v>
      </c>
      <c r="F71" t="n">
        <v>8.869999999999999</v>
      </c>
      <c r="G71" t="n">
        <v>88.66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120.68</v>
      </c>
      <c r="Q71" t="n">
        <v>446.27</v>
      </c>
      <c r="R71" t="n">
        <v>35.44</v>
      </c>
      <c r="S71" t="n">
        <v>28.73</v>
      </c>
      <c r="T71" t="n">
        <v>2693.43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126.0690867567438</v>
      </c>
      <c r="AB71" t="n">
        <v>172.4932862760788</v>
      </c>
      <c r="AC71" t="n">
        <v>156.0307691297857</v>
      </c>
      <c r="AD71" t="n">
        <v>126069.0867567438</v>
      </c>
      <c r="AE71" t="n">
        <v>172493.2862760788</v>
      </c>
      <c r="AF71" t="n">
        <v>7.023669182080028e-06</v>
      </c>
      <c r="AG71" t="n">
        <v>4.594907407407408</v>
      </c>
      <c r="AH71" t="n">
        <v>156030.7691297857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8.401999999999999</v>
      </c>
      <c r="E72" t="n">
        <v>11.9</v>
      </c>
      <c r="F72" t="n">
        <v>8.859999999999999</v>
      </c>
      <c r="G72" t="n">
        <v>88.62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120.79</v>
      </c>
      <c r="Q72" t="n">
        <v>446.27</v>
      </c>
      <c r="R72" t="n">
        <v>35.24</v>
      </c>
      <c r="S72" t="n">
        <v>28.73</v>
      </c>
      <c r="T72" t="n">
        <v>2597.34</v>
      </c>
      <c r="U72" t="n">
        <v>0.82</v>
      </c>
      <c r="V72" t="n">
        <v>0.92</v>
      </c>
      <c r="W72" t="n">
        <v>0.09</v>
      </c>
      <c r="X72" t="n">
        <v>0.14</v>
      </c>
      <c r="Y72" t="n">
        <v>1</v>
      </c>
      <c r="Z72" t="n">
        <v>10</v>
      </c>
      <c r="AA72" t="n">
        <v>126.0658868172264</v>
      </c>
      <c r="AB72" t="n">
        <v>172.4889079776597</v>
      </c>
      <c r="AC72" t="n">
        <v>156.0268086900227</v>
      </c>
      <c r="AD72" t="n">
        <v>126065.8868172264</v>
      </c>
      <c r="AE72" t="n">
        <v>172488.9079776597</v>
      </c>
      <c r="AF72" t="n">
        <v>7.026428907787681e-06</v>
      </c>
      <c r="AG72" t="n">
        <v>4.59104938271605</v>
      </c>
      <c r="AH72" t="n">
        <v>156026.8086900227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8.4038</v>
      </c>
      <c r="E73" t="n">
        <v>11.9</v>
      </c>
      <c r="F73" t="n">
        <v>8.859999999999999</v>
      </c>
      <c r="G73" t="n">
        <v>88.59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120.61</v>
      </c>
      <c r="Q73" t="n">
        <v>446.27</v>
      </c>
      <c r="R73" t="n">
        <v>35.17</v>
      </c>
      <c r="S73" t="n">
        <v>28.73</v>
      </c>
      <c r="T73" t="n">
        <v>2558.85</v>
      </c>
      <c r="U73" t="n">
        <v>0.82</v>
      </c>
      <c r="V73" t="n">
        <v>0.92</v>
      </c>
      <c r="W73" t="n">
        <v>0.09</v>
      </c>
      <c r="X73" t="n">
        <v>0.14</v>
      </c>
      <c r="Y73" t="n">
        <v>1</v>
      </c>
      <c r="Z73" t="n">
        <v>10</v>
      </c>
      <c r="AA73" t="n">
        <v>126.0036489043098</v>
      </c>
      <c r="AB73" t="n">
        <v>172.4037513194643</v>
      </c>
      <c r="AC73" t="n">
        <v>155.9497792637674</v>
      </c>
      <c r="AD73" t="n">
        <v>126003.6489043098</v>
      </c>
      <c r="AE73" t="n">
        <v>172403.7513194643</v>
      </c>
      <c r="AF73" t="n">
        <v>7.027934212719128e-06</v>
      </c>
      <c r="AG73" t="n">
        <v>4.59104938271605</v>
      </c>
      <c r="AH73" t="n">
        <v>155949.7792637674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8.4</v>
      </c>
      <c r="E74" t="n">
        <v>11.9</v>
      </c>
      <c r="F74" t="n">
        <v>8.859999999999999</v>
      </c>
      <c r="G74" t="n">
        <v>88.64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120.67</v>
      </c>
      <c r="Q74" t="n">
        <v>446.27</v>
      </c>
      <c r="R74" t="n">
        <v>35.33</v>
      </c>
      <c r="S74" t="n">
        <v>28.73</v>
      </c>
      <c r="T74" t="n">
        <v>2639.11</v>
      </c>
      <c r="U74" t="n">
        <v>0.8100000000000001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126.0429323563795</v>
      </c>
      <c r="AB74" t="n">
        <v>172.4575006716498</v>
      </c>
      <c r="AC74" t="n">
        <v>155.9983988532179</v>
      </c>
      <c r="AD74" t="n">
        <v>126042.9323563795</v>
      </c>
      <c r="AE74" t="n">
        <v>172457.5006716498</v>
      </c>
      <c r="AF74" t="n">
        <v>7.024756346752739e-06</v>
      </c>
      <c r="AG74" t="n">
        <v>4.59104938271605</v>
      </c>
      <c r="AH74" t="n">
        <v>155998.3988532179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8.408099999999999</v>
      </c>
      <c r="E75" t="n">
        <v>11.89</v>
      </c>
      <c r="F75" t="n">
        <v>8.85</v>
      </c>
      <c r="G75" t="n">
        <v>88.53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119.85</v>
      </c>
      <c r="Q75" t="n">
        <v>446.27</v>
      </c>
      <c r="R75" t="n">
        <v>34.9</v>
      </c>
      <c r="S75" t="n">
        <v>28.73</v>
      </c>
      <c r="T75" t="n">
        <v>2423.91</v>
      </c>
      <c r="U75" t="n">
        <v>0.82</v>
      </c>
      <c r="V75" t="n">
        <v>0.92</v>
      </c>
      <c r="W75" t="n">
        <v>0.09</v>
      </c>
      <c r="X75" t="n">
        <v>0.13</v>
      </c>
      <c r="Y75" t="n">
        <v>1</v>
      </c>
      <c r="Z75" t="n">
        <v>10</v>
      </c>
      <c r="AA75" t="n">
        <v>125.74442959819</v>
      </c>
      <c r="AB75" t="n">
        <v>172.0490760288828</v>
      </c>
      <c r="AC75" t="n">
        <v>155.6289536851289</v>
      </c>
      <c r="AD75" t="n">
        <v>125744.42959819</v>
      </c>
      <c r="AE75" t="n">
        <v>172049.0760288828</v>
      </c>
      <c r="AF75" t="n">
        <v>7.03153021894425e-06</v>
      </c>
      <c r="AG75" t="n">
        <v>4.587191358024692</v>
      </c>
      <c r="AH75" t="n">
        <v>155628.9536851289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8.4063</v>
      </c>
      <c r="E76" t="n">
        <v>11.9</v>
      </c>
      <c r="F76" t="n">
        <v>8.859999999999999</v>
      </c>
      <c r="G76" t="n">
        <v>88.56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118.83</v>
      </c>
      <c r="Q76" t="n">
        <v>446.27</v>
      </c>
      <c r="R76" t="n">
        <v>34.95</v>
      </c>
      <c r="S76" t="n">
        <v>28.73</v>
      </c>
      <c r="T76" t="n">
        <v>2449.57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125.4770422292386</v>
      </c>
      <c r="AB76" t="n">
        <v>171.6832248343855</v>
      </c>
      <c r="AC76" t="n">
        <v>155.2980188151589</v>
      </c>
      <c r="AD76" t="n">
        <v>125477.0422292386</v>
      </c>
      <c r="AE76" t="n">
        <v>171683.2248343855</v>
      </c>
      <c r="AF76" t="n">
        <v>7.030024914012805e-06</v>
      </c>
      <c r="AG76" t="n">
        <v>4.59104938271605</v>
      </c>
      <c r="AH76" t="n">
        <v>155298.018815159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8.422800000000001</v>
      </c>
      <c r="E77" t="n">
        <v>11.87</v>
      </c>
      <c r="F77" t="n">
        <v>8.83</v>
      </c>
      <c r="G77" t="n">
        <v>88.31999999999999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117.31</v>
      </c>
      <c r="Q77" t="n">
        <v>446.29</v>
      </c>
      <c r="R77" t="n">
        <v>34.17</v>
      </c>
      <c r="S77" t="n">
        <v>28.73</v>
      </c>
      <c r="T77" t="n">
        <v>2060.9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124.899218182645</v>
      </c>
      <c r="AB77" t="n">
        <v>170.8926204820386</v>
      </c>
      <c r="AC77" t="n">
        <v>154.5828686325796</v>
      </c>
      <c r="AD77" t="n">
        <v>124899.218182645</v>
      </c>
      <c r="AE77" t="n">
        <v>170892.6204820386</v>
      </c>
      <c r="AF77" t="n">
        <v>7.043823542551069e-06</v>
      </c>
      <c r="AG77" t="n">
        <v>4.579475308641975</v>
      </c>
      <c r="AH77" t="n">
        <v>154582.8686325796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8.4077</v>
      </c>
      <c r="E78" t="n">
        <v>11.89</v>
      </c>
      <c r="F78" t="n">
        <v>8.85</v>
      </c>
      <c r="G78" t="n">
        <v>88.54000000000001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116.27</v>
      </c>
      <c r="Q78" t="n">
        <v>446.27</v>
      </c>
      <c r="R78" t="n">
        <v>35.05</v>
      </c>
      <c r="S78" t="n">
        <v>28.73</v>
      </c>
      <c r="T78" t="n">
        <v>2500.5</v>
      </c>
      <c r="U78" t="n">
        <v>0.82</v>
      </c>
      <c r="V78" t="n">
        <v>0.92</v>
      </c>
      <c r="W78" t="n">
        <v>0.09</v>
      </c>
      <c r="X78" t="n">
        <v>0.13</v>
      </c>
      <c r="Y78" t="n">
        <v>1</v>
      </c>
      <c r="Z78" t="n">
        <v>10</v>
      </c>
      <c r="AA78" t="n">
        <v>124.7168709006679</v>
      </c>
      <c r="AB78" t="n">
        <v>170.6431248862434</v>
      </c>
      <c r="AC78" t="n">
        <v>154.3571845462778</v>
      </c>
      <c r="AD78" t="n">
        <v>124716.8709006679</v>
      </c>
      <c r="AE78" t="n">
        <v>170643.1248862434</v>
      </c>
      <c r="AF78" t="n">
        <v>7.031195706737263e-06</v>
      </c>
      <c r="AG78" t="n">
        <v>4.587191358024692</v>
      </c>
      <c r="AH78" t="n">
        <v>154357.1845462777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8.390000000000001</v>
      </c>
      <c r="E79" t="n">
        <v>11.92</v>
      </c>
      <c r="F79" t="n">
        <v>8.880000000000001</v>
      </c>
      <c r="G79" t="n">
        <v>88.79000000000001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115.6</v>
      </c>
      <c r="Q79" t="n">
        <v>446.28</v>
      </c>
      <c r="R79" t="n">
        <v>35.89</v>
      </c>
      <c r="S79" t="n">
        <v>28.73</v>
      </c>
      <c r="T79" t="n">
        <v>2921.11</v>
      </c>
      <c r="U79" t="n">
        <v>0.8</v>
      </c>
      <c r="V79" t="n">
        <v>0.92</v>
      </c>
      <c r="W79" t="n">
        <v>0.09</v>
      </c>
      <c r="X79" t="n">
        <v>0.16</v>
      </c>
      <c r="Y79" t="n">
        <v>1</v>
      </c>
      <c r="Z79" t="n">
        <v>10</v>
      </c>
      <c r="AA79" t="n">
        <v>124.6709051382439</v>
      </c>
      <c r="AB79" t="n">
        <v>170.5802325022286</v>
      </c>
      <c r="AC79" t="n">
        <v>154.3002945231233</v>
      </c>
      <c r="AD79" t="n">
        <v>124670.9051382439</v>
      </c>
      <c r="AE79" t="n">
        <v>170580.2325022286</v>
      </c>
      <c r="AF79" t="n">
        <v>7.016393541578034e-06</v>
      </c>
      <c r="AG79" t="n">
        <v>4.598765432098766</v>
      </c>
      <c r="AH79" t="n">
        <v>154300.2945231233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8.4557</v>
      </c>
      <c r="E80" t="n">
        <v>11.83</v>
      </c>
      <c r="F80" t="n">
        <v>8.83</v>
      </c>
      <c r="G80" t="n">
        <v>106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114.19</v>
      </c>
      <c r="Q80" t="n">
        <v>446.27</v>
      </c>
      <c r="R80" t="n">
        <v>34.31</v>
      </c>
      <c r="S80" t="n">
        <v>28.73</v>
      </c>
      <c r="T80" t="n">
        <v>2134.56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123.8217954503224</v>
      </c>
      <c r="AB80" t="n">
        <v>169.4184431671394</v>
      </c>
      <c r="AC80" t="n">
        <v>153.249384731593</v>
      </c>
      <c r="AD80" t="n">
        <v>123821.7954503224</v>
      </c>
      <c r="AE80" t="n">
        <v>169418.4431671394</v>
      </c>
      <c r="AF80" t="n">
        <v>7.071337171575849e-06</v>
      </c>
      <c r="AG80" t="n">
        <v>4.564043209876544</v>
      </c>
      <c r="AH80" t="n">
        <v>153249.384731593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8.4604</v>
      </c>
      <c r="E81" t="n">
        <v>11.82</v>
      </c>
      <c r="F81" t="n">
        <v>8.83</v>
      </c>
      <c r="G81" t="n">
        <v>105.92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114.17</v>
      </c>
      <c r="Q81" t="n">
        <v>446.27</v>
      </c>
      <c r="R81" t="n">
        <v>34.09</v>
      </c>
      <c r="S81" t="n">
        <v>28.73</v>
      </c>
      <c r="T81" t="n">
        <v>2026.03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123.790264614244</v>
      </c>
      <c r="AB81" t="n">
        <v>169.3753012861747</v>
      </c>
      <c r="AC81" t="n">
        <v>153.2103602511975</v>
      </c>
      <c r="AD81" t="n">
        <v>123790.264614244</v>
      </c>
      <c r="AE81" t="n">
        <v>169375.3012861747</v>
      </c>
      <c r="AF81" t="n">
        <v>7.075267690007962e-06</v>
      </c>
      <c r="AG81" t="n">
        <v>4.560185185185186</v>
      </c>
      <c r="AH81" t="n">
        <v>153210.3602511975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8.451499999999999</v>
      </c>
      <c r="E82" t="n">
        <v>11.83</v>
      </c>
      <c r="F82" t="n">
        <v>8.84</v>
      </c>
      <c r="G82" t="n">
        <v>106.07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114.36</v>
      </c>
      <c r="Q82" t="n">
        <v>446.28</v>
      </c>
      <c r="R82" t="n">
        <v>34.47</v>
      </c>
      <c r="S82" t="n">
        <v>28.73</v>
      </c>
      <c r="T82" t="n">
        <v>2214.84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123.9091776667863</v>
      </c>
      <c r="AB82" t="n">
        <v>169.5380033707366</v>
      </c>
      <c r="AC82" t="n">
        <v>153.3575342771627</v>
      </c>
      <c r="AD82" t="n">
        <v>123909.1776667863</v>
      </c>
      <c r="AE82" t="n">
        <v>169538.0033707366</v>
      </c>
      <c r="AF82" t="n">
        <v>7.067824793402474e-06</v>
      </c>
      <c r="AG82" t="n">
        <v>4.564043209876544</v>
      </c>
      <c r="AH82" t="n">
        <v>153357.5342771627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8.4626</v>
      </c>
      <c r="E83" t="n">
        <v>11.82</v>
      </c>
      <c r="F83" t="n">
        <v>8.82</v>
      </c>
      <c r="G83" t="n">
        <v>105.88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114.01</v>
      </c>
      <c r="Q83" t="n">
        <v>446.28</v>
      </c>
      <c r="R83" t="n">
        <v>33.95</v>
      </c>
      <c r="S83" t="n">
        <v>28.73</v>
      </c>
      <c r="T83" t="n">
        <v>1954.74</v>
      </c>
      <c r="U83" t="n">
        <v>0.85</v>
      </c>
      <c r="V83" t="n">
        <v>0.92</v>
      </c>
      <c r="W83" t="n">
        <v>0.09</v>
      </c>
      <c r="X83" t="n">
        <v>0.1</v>
      </c>
      <c r="Y83" t="n">
        <v>1</v>
      </c>
      <c r="Z83" t="n">
        <v>10</v>
      </c>
      <c r="AA83" t="n">
        <v>123.7168447650612</v>
      </c>
      <c r="AB83" t="n">
        <v>169.2748450094676</v>
      </c>
      <c r="AC83" t="n">
        <v>153.1194913805481</v>
      </c>
      <c r="AD83" t="n">
        <v>123716.8447650612</v>
      </c>
      <c r="AE83" t="n">
        <v>169274.8450094676</v>
      </c>
      <c r="AF83" t="n">
        <v>7.077107507146398e-06</v>
      </c>
      <c r="AG83" t="n">
        <v>4.560185185185186</v>
      </c>
      <c r="AH83" t="n">
        <v>153119.4913805481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8.4636</v>
      </c>
      <c r="E84" t="n">
        <v>11.82</v>
      </c>
      <c r="F84" t="n">
        <v>8.82</v>
      </c>
      <c r="G84" t="n">
        <v>105.87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114.57</v>
      </c>
      <c r="Q84" t="n">
        <v>446.35</v>
      </c>
      <c r="R84" t="n">
        <v>33.94</v>
      </c>
      <c r="S84" t="n">
        <v>28.73</v>
      </c>
      <c r="T84" t="n">
        <v>1948.04</v>
      </c>
      <c r="U84" t="n">
        <v>0.85</v>
      </c>
      <c r="V84" t="n">
        <v>0.92</v>
      </c>
      <c r="W84" t="n">
        <v>0.09</v>
      </c>
      <c r="X84" t="n">
        <v>0.1</v>
      </c>
      <c r="Y84" t="n">
        <v>1</v>
      </c>
      <c r="Z84" t="n">
        <v>10</v>
      </c>
      <c r="AA84" t="n">
        <v>123.8713986078231</v>
      </c>
      <c r="AB84" t="n">
        <v>169.4863123955686</v>
      </c>
      <c r="AC84" t="n">
        <v>153.310776616116</v>
      </c>
      <c r="AD84" t="n">
        <v>123871.3986078231</v>
      </c>
      <c r="AE84" t="n">
        <v>169486.3123955686</v>
      </c>
      <c r="AF84" t="n">
        <v>7.077943787663867e-06</v>
      </c>
      <c r="AG84" t="n">
        <v>4.560185185185186</v>
      </c>
      <c r="AH84" t="n">
        <v>153310.7766161161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8.456899999999999</v>
      </c>
      <c r="E85" t="n">
        <v>11.82</v>
      </c>
      <c r="F85" t="n">
        <v>8.83</v>
      </c>
      <c r="G85" t="n">
        <v>105.98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114.77</v>
      </c>
      <c r="Q85" t="n">
        <v>446.27</v>
      </c>
      <c r="R85" t="n">
        <v>34.16</v>
      </c>
      <c r="S85" t="n">
        <v>28.73</v>
      </c>
      <c r="T85" t="n">
        <v>2060.8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123.9810803779336</v>
      </c>
      <c r="AB85" t="n">
        <v>169.6363838322519</v>
      </c>
      <c r="AC85" t="n">
        <v>153.446525445509</v>
      </c>
      <c r="AD85" t="n">
        <v>123981.0803779336</v>
      </c>
      <c r="AE85" t="n">
        <v>169636.3838322519</v>
      </c>
      <c r="AF85" t="n">
        <v>7.072340708196814e-06</v>
      </c>
      <c r="AG85" t="n">
        <v>4.560185185185186</v>
      </c>
      <c r="AH85" t="n">
        <v>153446.525445509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8.4557</v>
      </c>
      <c r="E86" t="n">
        <v>11.83</v>
      </c>
      <c r="F86" t="n">
        <v>8.83</v>
      </c>
      <c r="G86" t="n">
        <v>106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114.83</v>
      </c>
      <c r="Q86" t="n">
        <v>446.27</v>
      </c>
      <c r="R86" t="n">
        <v>34.23</v>
      </c>
      <c r="S86" t="n">
        <v>28.73</v>
      </c>
      <c r="T86" t="n">
        <v>2095.68</v>
      </c>
      <c r="U86" t="n">
        <v>0.84</v>
      </c>
      <c r="V86" t="n">
        <v>0.92</v>
      </c>
      <c r="W86" t="n">
        <v>0.09</v>
      </c>
      <c r="X86" t="n">
        <v>0.11</v>
      </c>
      <c r="Y86" t="n">
        <v>1</v>
      </c>
      <c r="Z86" t="n">
        <v>10</v>
      </c>
      <c r="AA86" t="n">
        <v>124.004859523228</v>
      </c>
      <c r="AB86" t="n">
        <v>169.6689195079057</v>
      </c>
      <c r="AC86" t="n">
        <v>153.4759559619424</v>
      </c>
      <c r="AD86" t="n">
        <v>124004.859523228</v>
      </c>
      <c r="AE86" t="n">
        <v>169668.9195079057</v>
      </c>
      <c r="AF86" t="n">
        <v>7.071337171575849e-06</v>
      </c>
      <c r="AG86" t="n">
        <v>4.564043209876544</v>
      </c>
      <c r="AH86" t="n">
        <v>153475.9559619424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8.4626</v>
      </c>
      <c r="E87" t="n">
        <v>11.82</v>
      </c>
      <c r="F87" t="n">
        <v>8.82</v>
      </c>
      <c r="G87" t="n">
        <v>105.88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114.74</v>
      </c>
      <c r="Q87" t="n">
        <v>446.27</v>
      </c>
      <c r="R87" t="n">
        <v>33.85</v>
      </c>
      <c r="S87" t="n">
        <v>28.73</v>
      </c>
      <c r="T87" t="n">
        <v>1904.93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123.9254819715871</v>
      </c>
      <c r="AB87" t="n">
        <v>169.5603116398601</v>
      </c>
      <c r="AC87" t="n">
        <v>153.3777134763911</v>
      </c>
      <c r="AD87" t="n">
        <v>123925.4819715871</v>
      </c>
      <c r="AE87" t="n">
        <v>169560.3116398602</v>
      </c>
      <c r="AF87" t="n">
        <v>7.077107507146398e-06</v>
      </c>
      <c r="AG87" t="n">
        <v>4.560185185185186</v>
      </c>
      <c r="AH87" t="n">
        <v>153377.713476391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8.468999999999999</v>
      </c>
      <c r="E88" t="n">
        <v>11.81</v>
      </c>
      <c r="F88" t="n">
        <v>8.81</v>
      </c>
      <c r="G88" t="n">
        <v>105.78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1</v>
      </c>
      <c r="N88" t="n">
        <v>76.77</v>
      </c>
      <c r="O88" t="n">
        <v>35105.56</v>
      </c>
      <c r="P88" t="n">
        <v>114.89</v>
      </c>
      <c r="Q88" t="n">
        <v>446.27</v>
      </c>
      <c r="R88" t="n">
        <v>33.48</v>
      </c>
      <c r="S88" t="n">
        <v>28.73</v>
      </c>
      <c r="T88" t="n">
        <v>1719.17</v>
      </c>
      <c r="U88" t="n">
        <v>0.86</v>
      </c>
      <c r="V88" t="n">
        <v>0.92</v>
      </c>
      <c r="W88" t="n">
        <v>0.09</v>
      </c>
      <c r="X88" t="n">
        <v>0.09</v>
      </c>
      <c r="Y88" t="n">
        <v>1</v>
      </c>
      <c r="Z88" t="n">
        <v>10</v>
      </c>
      <c r="AA88" t="n">
        <v>123.9175197203678</v>
      </c>
      <c r="AB88" t="n">
        <v>169.5494173364722</v>
      </c>
      <c r="AC88" t="n">
        <v>153.3678589100281</v>
      </c>
      <c r="AD88" t="n">
        <v>123917.5197203678</v>
      </c>
      <c r="AE88" t="n">
        <v>169549.4173364722</v>
      </c>
      <c r="AF88" t="n">
        <v>7.082459702458208e-06</v>
      </c>
      <c r="AG88" t="n">
        <v>4.556327160493828</v>
      </c>
      <c r="AH88" t="n">
        <v>153367.8589100281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8.471</v>
      </c>
      <c r="E89" t="n">
        <v>11.8</v>
      </c>
      <c r="F89" t="n">
        <v>8.81</v>
      </c>
      <c r="G89" t="n">
        <v>105.74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1</v>
      </c>
      <c r="N89" t="n">
        <v>77.01000000000001</v>
      </c>
      <c r="O89" t="n">
        <v>35166.85</v>
      </c>
      <c r="P89" t="n">
        <v>114.83</v>
      </c>
      <c r="Q89" t="n">
        <v>446.28</v>
      </c>
      <c r="R89" t="n">
        <v>33.37</v>
      </c>
      <c r="S89" t="n">
        <v>28.73</v>
      </c>
      <c r="T89" t="n">
        <v>1665.43</v>
      </c>
      <c r="U89" t="n">
        <v>0.86</v>
      </c>
      <c r="V89" t="n">
        <v>0.92</v>
      </c>
      <c r="W89" t="n">
        <v>0.09</v>
      </c>
      <c r="X89" t="n">
        <v>0.09</v>
      </c>
      <c r="Y89" t="n">
        <v>1</v>
      </c>
      <c r="Z89" t="n">
        <v>10</v>
      </c>
      <c r="AA89" t="n">
        <v>123.8893952391909</v>
      </c>
      <c r="AB89" t="n">
        <v>169.5109361805614</v>
      </c>
      <c r="AC89" t="n">
        <v>153.3330503416288</v>
      </c>
      <c r="AD89" t="n">
        <v>123889.3952391909</v>
      </c>
      <c r="AE89" t="n">
        <v>169510.9361805614</v>
      </c>
      <c r="AF89" t="n">
        <v>7.084132263493151e-06</v>
      </c>
      <c r="AG89" t="n">
        <v>4.55246913580247</v>
      </c>
      <c r="AH89" t="n">
        <v>153333.0503416288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8.4702</v>
      </c>
      <c r="E90" t="n">
        <v>11.81</v>
      </c>
      <c r="F90" t="n">
        <v>8.81</v>
      </c>
      <c r="G90" t="n">
        <v>105.76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0</v>
      </c>
      <c r="N90" t="n">
        <v>77.26000000000001</v>
      </c>
      <c r="O90" t="n">
        <v>35228.23</v>
      </c>
      <c r="P90" t="n">
        <v>114.97</v>
      </c>
      <c r="Q90" t="n">
        <v>446.27</v>
      </c>
      <c r="R90" t="n">
        <v>33.4</v>
      </c>
      <c r="S90" t="n">
        <v>28.73</v>
      </c>
      <c r="T90" t="n">
        <v>1678.64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123.9337670001487</v>
      </c>
      <c r="AB90" t="n">
        <v>169.5716475814478</v>
      </c>
      <c r="AC90" t="n">
        <v>153.3879675316236</v>
      </c>
      <c r="AD90" t="n">
        <v>123933.7670001487</v>
      </c>
      <c r="AE90" t="n">
        <v>169571.6475814478</v>
      </c>
      <c r="AF90" t="n">
        <v>7.083463239079172e-06</v>
      </c>
      <c r="AG90" t="n">
        <v>4.556327160493828</v>
      </c>
      <c r="AH90" t="n">
        <v>153387.9675316236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7.8515</v>
      </c>
      <c r="E2" t="n">
        <v>12.74</v>
      </c>
      <c r="F2" t="n">
        <v>10.11</v>
      </c>
      <c r="G2" t="n">
        <v>12.14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48</v>
      </c>
      <c r="N2" t="n">
        <v>8.25</v>
      </c>
      <c r="O2" t="n">
        <v>9054.6</v>
      </c>
      <c r="P2" t="n">
        <v>68.17</v>
      </c>
      <c r="Q2" t="n">
        <v>446.38</v>
      </c>
      <c r="R2" t="n">
        <v>75.87</v>
      </c>
      <c r="S2" t="n">
        <v>28.73</v>
      </c>
      <c r="T2" t="n">
        <v>22689.06</v>
      </c>
      <c r="U2" t="n">
        <v>0.38</v>
      </c>
      <c r="V2" t="n">
        <v>0.8100000000000001</v>
      </c>
      <c r="W2" t="n">
        <v>0.16</v>
      </c>
      <c r="X2" t="n">
        <v>1.39</v>
      </c>
      <c r="Y2" t="n">
        <v>1</v>
      </c>
      <c r="Z2" t="n">
        <v>10</v>
      </c>
      <c r="AA2" t="n">
        <v>104.1082954017857</v>
      </c>
      <c r="AB2" t="n">
        <v>142.4455627025031</v>
      </c>
      <c r="AC2" t="n">
        <v>128.8507581218176</v>
      </c>
      <c r="AD2" t="n">
        <v>104108.2954017857</v>
      </c>
      <c r="AE2" t="n">
        <v>142445.5627025031</v>
      </c>
      <c r="AF2" t="n">
        <v>9.317861565359526e-06</v>
      </c>
      <c r="AG2" t="n">
        <v>4.915123456790123</v>
      </c>
      <c r="AH2" t="n">
        <v>128850.7581218176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8.1564</v>
      </c>
      <c r="E3" t="n">
        <v>12.26</v>
      </c>
      <c r="F3" t="n">
        <v>9.81</v>
      </c>
      <c r="G3" t="n">
        <v>15.09</v>
      </c>
      <c r="H3" t="n">
        <v>0.3</v>
      </c>
      <c r="I3" t="n">
        <v>39</v>
      </c>
      <c r="J3" t="n">
        <v>71.81</v>
      </c>
      <c r="K3" t="n">
        <v>32.27</v>
      </c>
      <c r="L3" t="n">
        <v>1.25</v>
      </c>
      <c r="M3" t="n">
        <v>37</v>
      </c>
      <c r="N3" t="n">
        <v>8.289999999999999</v>
      </c>
      <c r="O3" t="n">
        <v>9090.98</v>
      </c>
      <c r="P3" t="n">
        <v>64.79000000000001</v>
      </c>
      <c r="Q3" t="n">
        <v>446.28</v>
      </c>
      <c r="R3" t="n">
        <v>66.26000000000001</v>
      </c>
      <c r="S3" t="n">
        <v>28.73</v>
      </c>
      <c r="T3" t="n">
        <v>17939.28</v>
      </c>
      <c r="U3" t="n">
        <v>0.43</v>
      </c>
      <c r="V3" t="n">
        <v>0.83</v>
      </c>
      <c r="W3" t="n">
        <v>0.14</v>
      </c>
      <c r="X3" t="n">
        <v>1.09</v>
      </c>
      <c r="Y3" t="n">
        <v>1</v>
      </c>
      <c r="Z3" t="n">
        <v>10</v>
      </c>
      <c r="AA3" t="n">
        <v>101.6898163110608</v>
      </c>
      <c r="AB3" t="n">
        <v>139.1364929148076</v>
      </c>
      <c r="AC3" t="n">
        <v>125.8575013103501</v>
      </c>
      <c r="AD3" t="n">
        <v>101689.8163110608</v>
      </c>
      <c r="AE3" t="n">
        <v>139136.4929148076</v>
      </c>
      <c r="AF3" t="n">
        <v>9.679705288377819e-06</v>
      </c>
      <c r="AG3" t="n">
        <v>4.729938271604938</v>
      </c>
      <c r="AH3" t="n">
        <v>125857.5013103501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8.424200000000001</v>
      </c>
      <c r="E4" t="n">
        <v>11.87</v>
      </c>
      <c r="F4" t="n">
        <v>9.539999999999999</v>
      </c>
      <c r="G4" t="n">
        <v>18.47</v>
      </c>
      <c r="H4" t="n">
        <v>0.36</v>
      </c>
      <c r="I4" t="n">
        <v>31</v>
      </c>
      <c r="J4" t="n">
        <v>72.11</v>
      </c>
      <c r="K4" t="n">
        <v>32.27</v>
      </c>
      <c r="L4" t="n">
        <v>1.5</v>
      </c>
      <c r="M4" t="n">
        <v>29</v>
      </c>
      <c r="N4" t="n">
        <v>8.34</v>
      </c>
      <c r="O4" t="n">
        <v>9127.379999999999</v>
      </c>
      <c r="P4" t="n">
        <v>61.35</v>
      </c>
      <c r="Q4" t="n">
        <v>446.32</v>
      </c>
      <c r="R4" t="n">
        <v>57.28</v>
      </c>
      <c r="S4" t="n">
        <v>28.73</v>
      </c>
      <c r="T4" t="n">
        <v>13490.74</v>
      </c>
      <c r="U4" t="n">
        <v>0.5</v>
      </c>
      <c r="V4" t="n">
        <v>0.85</v>
      </c>
      <c r="W4" t="n">
        <v>0.13</v>
      </c>
      <c r="X4" t="n">
        <v>0.82</v>
      </c>
      <c r="Y4" t="n">
        <v>1</v>
      </c>
      <c r="Z4" t="n">
        <v>10</v>
      </c>
      <c r="AA4" t="n">
        <v>90.77283857198282</v>
      </c>
      <c r="AB4" t="n">
        <v>124.199402349142</v>
      </c>
      <c r="AC4" t="n">
        <v>112.3459857039286</v>
      </c>
      <c r="AD4" t="n">
        <v>90772.83857198282</v>
      </c>
      <c r="AE4" t="n">
        <v>124199.402349142</v>
      </c>
      <c r="AF4" t="n">
        <v>9.997520142508022e-06</v>
      </c>
      <c r="AG4" t="n">
        <v>4.579475308641975</v>
      </c>
      <c r="AH4" t="n">
        <v>112345.9857039286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8.4505</v>
      </c>
      <c r="E5" t="n">
        <v>11.83</v>
      </c>
      <c r="F5" t="n">
        <v>9.59</v>
      </c>
      <c r="G5" t="n">
        <v>22.12</v>
      </c>
      <c r="H5" t="n">
        <v>0.42</v>
      </c>
      <c r="I5" t="n">
        <v>26</v>
      </c>
      <c r="J5" t="n">
        <v>72.40000000000001</v>
      </c>
      <c r="K5" t="n">
        <v>32.27</v>
      </c>
      <c r="L5" t="n">
        <v>1.75</v>
      </c>
      <c r="M5" t="n">
        <v>24</v>
      </c>
      <c r="N5" t="n">
        <v>8.380000000000001</v>
      </c>
      <c r="O5" t="n">
        <v>9163.799999999999</v>
      </c>
      <c r="P5" t="n">
        <v>60.19</v>
      </c>
      <c r="Q5" t="n">
        <v>446.27</v>
      </c>
      <c r="R5" t="n">
        <v>59.93</v>
      </c>
      <c r="S5" t="n">
        <v>28.73</v>
      </c>
      <c r="T5" t="n">
        <v>14840.42</v>
      </c>
      <c r="U5" t="n">
        <v>0.48</v>
      </c>
      <c r="V5" t="n">
        <v>0.85</v>
      </c>
      <c r="W5" t="n">
        <v>0.11</v>
      </c>
      <c r="X5" t="n">
        <v>0.86</v>
      </c>
      <c r="Y5" t="n">
        <v>1</v>
      </c>
      <c r="Z5" t="n">
        <v>10</v>
      </c>
      <c r="AA5" t="n">
        <v>90.40379432941145</v>
      </c>
      <c r="AB5" t="n">
        <v>123.6944597353732</v>
      </c>
      <c r="AC5" t="n">
        <v>111.8892341045263</v>
      </c>
      <c r="AD5" t="n">
        <v>90403.79432941145</v>
      </c>
      <c r="AE5" t="n">
        <v>123694.4597353732</v>
      </c>
      <c r="AF5" t="n">
        <v>1.002873198217801e-05</v>
      </c>
      <c r="AG5" t="n">
        <v>4.564043209876544</v>
      </c>
      <c r="AH5" t="n">
        <v>111889.2341045263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8.6647</v>
      </c>
      <c r="E6" t="n">
        <v>11.54</v>
      </c>
      <c r="F6" t="n">
        <v>9.359999999999999</v>
      </c>
      <c r="G6" t="n">
        <v>25.51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20</v>
      </c>
      <c r="N6" t="n">
        <v>8.43</v>
      </c>
      <c r="O6" t="n">
        <v>9200.25</v>
      </c>
      <c r="P6" t="n">
        <v>56.95</v>
      </c>
      <c r="Q6" t="n">
        <v>446.32</v>
      </c>
      <c r="R6" t="n">
        <v>51.46</v>
      </c>
      <c r="S6" t="n">
        <v>28.73</v>
      </c>
      <c r="T6" t="n">
        <v>10625.1</v>
      </c>
      <c r="U6" t="n">
        <v>0.5600000000000001</v>
      </c>
      <c r="V6" t="n">
        <v>0.87</v>
      </c>
      <c r="W6" t="n">
        <v>0.11</v>
      </c>
      <c r="X6" t="n">
        <v>0.63</v>
      </c>
      <c r="Y6" t="n">
        <v>1</v>
      </c>
      <c r="Z6" t="n">
        <v>10</v>
      </c>
      <c r="AA6" t="n">
        <v>88.49707871283989</v>
      </c>
      <c r="AB6" t="n">
        <v>121.0856073104251</v>
      </c>
      <c r="AC6" t="n">
        <v>109.529366893467</v>
      </c>
      <c r="AD6" t="n">
        <v>88497.0787128399</v>
      </c>
      <c r="AE6" t="n">
        <v>121085.6073104251</v>
      </c>
      <c r="AF6" t="n">
        <v>1.028293639500359e-05</v>
      </c>
      <c r="AG6" t="n">
        <v>4.452160493827161</v>
      </c>
      <c r="AH6" t="n">
        <v>109529.366893467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8.7826</v>
      </c>
      <c r="E7" t="n">
        <v>11.39</v>
      </c>
      <c r="F7" t="n">
        <v>9.25</v>
      </c>
      <c r="G7" t="n">
        <v>29.2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16</v>
      </c>
      <c r="N7" t="n">
        <v>8.48</v>
      </c>
      <c r="O7" t="n">
        <v>9236.709999999999</v>
      </c>
      <c r="P7" t="n">
        <v>54.63</v>
      </c>
      <c r="Q7" t="n">
        <v>446.27</v>
      </c>
      <c r="R7" t="n">
        <v>47.75</v>
      </c>
      <c r="S7" t="n">
        <v>28.73</v>
      </c>
      <c r="T7" t="n">
        <v>8784.450000000001</v>
      </c>
      <c r="U7" t="n">
        <v>0.6</v>
      </c>
      <c r="V7" t="n">
        <v>0.88</v>
      </c>
      <c r="W7" t="n">
        <v>0.11</v>
      </c>
      <c r="X7" t="n">
        <v>0.53</v>
      </c>
      <c r="Y7" t="n">
        <v>1</v>
      </c>
      <c r="Z7" t="n">
        <v>10</v>
      </c>
      <c r="AA7" t="n">
        <v>87.44387691052282</v>
      </c>
      <c r="AB7" t="n">
        <v>119.6445701405113</v>
      </c>
      <c r="AC7" t="n">
        <v>108.225860288541</v>
      </c>
      <c r="AD7" t="n">
        <v>87443.87691052281</v>
      </c>
      <c r="AE7" t="n">
        <v>119644.5701405114</v>
      </c>
      <c r="AF7" t="n">
        <v>1.042285563063448e-05</v>
      </c>
      <c r="AG7" t="n">
        <v>4.39429012345679</v>
      </c>
      <c r="AH7" t="n">
        <v>108225.860288541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8.8506</v>
      </c>
      <c r="E8" t="n">
        <v>11.3</v>
      </c>
      <c r="F8" t="n">
        <v>9.19</v>
      </c>
      <c r="G8" t="n">
        <v>32.44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6</v>
      </c>
      <c r="N8" t="n">
        <v>8.52</v>
      </c>
      <c r="O8" t="n">
        <v>9273.200000000001</v>
      </c>
      <c r="P8" t="n">
        <v>53.14</v>
      </c>
      <c r="Q8" t="n">
        <v>446.27</v>
      </c>
      <c r="R8" t="n">
        <v>45.56</v>
      </c>
      <c r="S8" t="n">
        <v>28.73</v>
      </c>
      <c r="T8" t="n">
        <v>7700.36</v>
      </c>
      <c r="U8" t="n">
        <v>0.63</v>
      </c>
      <c r="V8" t="n">
        <v>0.89</v>
      </c>
      <c r="W8" t="n">
        <v>0.12</v>
      </c>
      <c r="X8" t="n">
        <v>0.47</v>
      </c>
      <c r="Y8" t="n">
        <v>1</v>
      </c>
      <c r="Z8" t="n">
        <v>10</v>
      </c>
      <c r="AA8" t="n">
        <v>86.81056817959048</v>
      </c>
      <c r="AB8" t="n">
        <v>118.7780491952409</v>
      </c>
      <c r="AC8" t="n">
        <v>107.4420388861171</v>
      </c>
      <c r="AD8" t="n">
        <v>86810.56817959048</v>
      </c>
      <c r="AE8" t="n">
        <v>118778.0491952408</v>
      </c>
      <c r="AF8" t="n">
        <v>1.05035554442299e-05</v>
      </c>
      <c r="AG8" t="n">
        <v>4.359567901234568</v>
      </c>
      <c r="AH8" t="n">
        <v>107442.0388861171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8.8727</v>
      </c>
      <c r="E9" t="n">
        <v>11.27</v>
      </c>
      <c r="F9" t="n">
        <v>9.18</v>
      </c>
      <c r="G9" t="n">
        <v>34.42</v>
      </c>
      <c r="H9" t="n">
        <v>0.65</v>
      </c>
      <c r="I9" t="n">
        <v>16</v>
      </c>
      <c r="J9" t="n">
        <v>73.59</v>
      </c>
      <c r="K9" t="n">
        <v>32.27</v>
      </c>
      <c r="L9" t="n">
        <v>2.75</v>
      </c>
      <c r="M9" t="n">
        <v>3</v>
      </c>
      <c r="N9" t="n">
        <v>8.57</v>
      </c>
      <c r="O9" t="n">
        <v>9309.700000000001</v>
      </c>
      <c r="P9" t="n">
        <v>52.37</v>
      </c>
      <c r="Q9" t="n">
        <v>446.3</v>
      </c>
      <c r="R9" t="n">
        <v>45.04</v>
      </c>
      <c r="S9" t="n">
        <v>28.73</v>
      </c>
      <c r="T9" t="n">
        <v>7446.27</v>
      </c>
      <c r="U9" t="n">
        <v>0.64</v>
      </c>
      <c r="V9" t="n">
        <v>0.89</v>
      </c>
      <c r="W9" t="n">
        <v>0.12</v>
      </c>
      <c r="X9" t="n">
        <v>0.46</v>
      </c>
      <c r="Y9" t="n">
        <v>1</v>
      </c>
      <c r="Z9" t="n">
        <v>10</v>
      </c>
      <c r="AA9" t="n">
        <v>86.53689777453533</v>
      </c>
      <c r="AB9" t="n">
        <v>118.4036012735584</v>
      </c>
      <c r="AC9" t="n">
        <v>107.1033277485389</v>
      </c>
      <c r="AD9" t="n">
        <v>86536.89777453533</v>
      </c>
      <c r="AE9" t="n">
        <v>118403.6012735584</v>
      </c>
      <c r="AF9" t="n">
        <v>1.052978288364841e-05</v>
      </c>
      <c r="AG9" t="n">
        <v>4.347993827160494</v>
      </c>
      <c r="AH9" t="n">
        <v>107103.3277485389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8.8687</v>
      </c>
      <c r="E10" t="n">
        <v>11.28</v>
      </c>
      <c r="F10" t="n">
        <v>9.18</v>
      </c>
      <c r="G10" t="n">
        <v>34.44</v>
      </c>
      <c r="H10" t="n">
        <v>0.71</v>
      </c>
      <c r="I10" t="n">
        <v>16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52.72</v>
      </c>
      <c r="Q10" t="n">
        <v>446.3</v>
      </c>
      <c r="R10" t="n">
        <v>45.02</v>
      </c>
      <c r="S10" t="n">
        <v>28.73</v>
      </c>
      <c r="T10" t="n">
        <v>7433.22</v>
      </c>
      <c r="U10" t="n">
        <v>0.64</v>
      </c>
      <c r="V10" t="n">
        <v>0.89</v>
      </c>
      <c r="W10" t="n">
        <v>0.13</v>
      </c>
      <c r="X10" t="n">
        <v>0.46</v>
      </c>
      <c r="Y10" t="n">
        <v>1</v>
      </c>
      <c r="Z10" t="n">
        <v>10</v>
      </c>
      <c r="AA10" t="n">
        <v>86.64225620794447</v>
      </c>
      <c r="AB10" t="n">
        <v>118.5477573302348</v>
      </c>
      <c r="AC10" t="n">
        <v>107.2337257534904</v>
      </c>
      <c r="AD10" t="n">
        <v>86642.25620794448</v>
      </c>
      <c r="AE10" t="n">
        <v>118547.7573302348</v>
      </c>
      <c r="AF10" t="n">
        <v>1.052503583578985e-05</v>
      </c>
      <c r="AG10" t="n">
        <v>4.351851851851851</v>
      </c>
      <c r="AH10" t="n">
        <v>107233.7257534904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8.5312</v>
      </c>
      <c r="E2" t="n">
        <v>11.72</v>
      </c>
      <c r="F2" t="n">
        <v>9.67</v>
      </c>
      <c r="G2" t="n">
        <v>18.13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37.68</v>
      </c>
      <c r="Q2" t="n">
        <v>446.36</v>
      </c>
      <c r="R2" t="n">
        <v>60.56</v>
      </c>
      <c r="S2" t="n">
        <v>28.73</v>
      </c>
      <c r="T2" t="n">
        <v>15126.32</v>
      </c>
      <c r="U2" t="n">
        <v>0.47</v>
      </c>
      <c r="V2" t="n">
        <v>0.84</v>
      </c>
      <c r="W2" t="n">
        <v>0.16</v>
      </c>
      <c r="X2" t="n">
        <v>0.95</v>
      </c>
      <c r="Y2" t="n">
        <v>1</v>
      </c>
      <c r="Z2" t="n">
        <v>10</v>
      </c>
      <c r="AA2" t="n">
        <v>77.84070346420526</v>
      </c>
      <c r="AB2" t="n">
        <v>106.5050845691544</v>
      </c>
      <c r="AC2" t="n">
        <v>96.34038877872634</v>
      </c>
      <c r="AD2" t="n">
        <v>77840.70346420526</v>
      </c>
      <c r="AE2" t="n">
        <v>106505.0845691544</v>
      </c>
      <c r="AF2" t="n">
        <v>1.165531799624121e-05</v>
      </c>
      <c r="AG2" t="n">
        <v>4.521604938271605</v>
      </c>
      <c r="AH2" t="n">
        <v>96340.38877872634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8.5555</v>
      </c>
      <c r="E3" t="n">
        <v>11.69</v>
      </c>
      <c r="F3" t="n">
        <v>9.65</v>
      </c>
      <c r="G3" t="n">
        <v>18.67</v>
      </c>
      <c r="H3" t="n">
        <v>0.53</v>
      </c>
      <c r="I3" t="n">
        <v>31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37.74</v>
      </c>
      <c r="Q3" t="n">
        <v>446.36</v>
      </c>
      <c r="R3" t="n">
        <v>59.44</v>
      </c>
      <c r="S3" t="n">
        <v>28.73</v>
      </c>
      <c r="T3" t="n">
        <v>14569.18</v>
      </c>
      <c r="U3" t="n">
        <v>0.48</v>
      </c>
      <c r="V3" t="n">
        <v>0.84</v>
      </c>
      <c r="W3" t="n">
        <v>0.17</v>
      </c>
      <c r="X3" t="n">
        <v>0.92</v>
      </c>
      <c r="Y3" t="n">
        <v>1</v>
      </c>
      <c r="Z3" t="n">
        <v>10</v>
      </c>
      <c r="AA3" t="n">
        <v>77.79609256081902</v>
      </c>
      <c r="AB3" t="n">
        <v>106.4440459630472</v>
      </c>
      <c r="AC3" t="n">
        <v>96.28517561151779</v>
      </c>
      <c r="AD3" t="n">
        <v>77796.09256081902</v>
      </c>
      <c r="AE3" t="n">
        <v>106444.0459630472</v>
      </c>
      <c r="AF3" t="n">
        <v>1.168851663503864e-05</v>
      </c>
      <c r="AG3" t="n">
        <v>4.510030864197531</v>
      </c>
      <c r="AH3" t="n">
        <v>96285.17561151779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6.0962</v>
      </c>
      <c r="E2" t="n">
        <v>16.4</v>
      </c>
      <c r="F2" t="n">
        <v>11.46</v>
      </c>
      <c r="G2" t="n">
        <v>7.31</v>
      </c>
      <c r="H2" t="n">
        <v>0.12</v>
      </c>
      <c r="I2" t="n">
        <v>94</v>
      </c>
      <c r="J2" t="n">
        <v>141.81</v>
      </c>
      <c r="K2" t="n">
        <v>47.83</v>
      </c>
      <c r="L2" t="n">
        <v>1</v>
      </c>
      <c r="M2" t="n">
        <v>92</v>
      </c>
      <c r="N2" t="n">
        <v>22.98</v>
      </c>
      <c r="O2" t="n">
        <v>17723.39</v>
      </c>
      <c r="P2" t="n">
        <v>128.21</v>
      </c>
      <c r="Q2" t="n">
        <v>446.36</v>
      </c>
      <c r="R2" t="n">
        <v>120.13</v>
      </c>
      <c r="S2" t="n">
        <v>28.73</v>
      </c>
      <c r="T2" t="n">
        <v>44600.72</v>
      </c>
      <c r="U2" t="n">
        <v>0.24</v>
      </c>
      <c r="V2" t="n">
        <v>0.71</v>
      </c>
      <c r="W2" t="n">
        <v>0.23</v>
      </c>
      <c r="X2" t="n">
        <v>2.74</v>
      </c>
      <c r="Y2" t="n">
        <v>1</v>
      </c>
      <c r="Z2" t="n">
        <v>10</v>
      </c>
      <c r="AA2" t="n">
        <v>171.6088400588449</v>
      </c>
      <c r="AB2" t="n">
        <v>234.8027858161048</v>
      </c>
      <c r="AC2" t="n">
        <v>212.3935374856632</v>
      </c>
      <c r="AD2" t="n">
        <v>171608.8400588449</v>
      </c>
      <c r="AE2" t="n">
        <v>234802.7858161048</v>
      </c>
      <c r="AF2" t="n">
        <v>5.933035180889497e-06</v>
      </c>
      <c r="AG2" t="n">
        <v>6.327160493827161</v>
      </c>
      <c r="AH2" t="n">
        <v>212393.5374856633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6.674</v>
      </c>
      <c r="E3" t="n">
        <v>14.98</v>
      </c>
      <c r="F3" t="n">
        <v>10.73</v>
      </c>
      <c r="G3" t="n">
        <v>9.199999999999999</v>
      </c>
      <c r="H3" t="n">
        <v>0.16</v>
      </c>
      <c r="I3" t="n">
        <v>70</v>
      </c>
      <c r="J3" t="n">
        <v>142.15</v>
      </c>
      <c r="K3" t="n">
        <v>47.83</v>
      </c>
      <c r="L3" t="n">
        <v>1.25</v>
      </c>
      <c r="M3" t="n">
        <v>68</v>
      </c>
      <c r="N3" t="n">
        <v>23.07</v>
      </c>
      <c r="O3" t="n">
        <v>17765.46</v>
      </c>
      <c r="P3" t="n">
        <v>119.31</v>
      </c>
      <c r="Q3" t="n">
        <v>446.34</v>
      </c>
      <c r="R3" t="n">
        <v>96.45</v>
      </c>
      <c r="S3" t="n">
        <v>28.73</v>
      </c>
      <c r="T3" t="n">
        <v>32879.64</v>
      </c>
      <c r="U3" t="n">
        <v>0.3</v>
      </c>
      <c r="V3" t="n">
        <v>0.76</v>
      </c>
      <c r="W3" t="n">
        <v>0.19</v>
      </c>
      <c r="X3" t="n">
        <v>2.01</v>
      </c>
      <c r="Y3" t="n">
        <v>1</v>
      </c>
      <c r="Z3" t="n">
        <v>10</v>
      </c>
      <c r="AA3" t="n">
        <v>151.2226368326268</v>
      </c>
      <c r="AB3" t="n">
        <v>206.9094831861956</v>
      </c>
      <c r="AC3" t="n">
        <v>187.1623325102475</v>
      </c>
      <c r="AD3" t="n">
        <v>151222.6368326268</v>
      </c>
      <c r="AE3" t="n">
        <v>206909.4831861955</v>
      </c>
      <c r="AF3" t="n">
        <v>6.495370361414734e-06</v>
      </c>
      <c r="AG3" t="n">
        <v>5.779320987654321</v>
      </c>
      <c r="AH3" t="n">
        <v>187162.3325102475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7.0662</v>
      </c>
      <c r="E4" t="n">
        <v>14.15</v>
      </c>
      <c r="F4" t="n">
        <v>10.31</v>
      </c>
      <c r="G4" t="n">
        <v>11.04</v>
      </c>
      <c r="H4" t="n">
        <v>0.19</v>
      </c>
      <c r="I4" t="n">
        <v>56</v>
      </c>
      <c r="J4" t="n">
        <v>142.49</v>
      </c>
      <c r="K4" t="n">
        <v>47.83</v>
      </c>
      <c r="L4" t="n">
        <v>1.5</v>
      </c>
      <c r="M4" t="n">
        <v>54</v>
      </c>
      <c r="N4" t="n">
        <v>23.16</v>
      </c>
      <c r="O4" t="n">
        <v>17807.56</v>
      </c>
      <c r="P4" t="n">
        <v>113.85</v>
      </c>
      <c r="Q4" t="n">
        <v>446.33</v>
      </c>
      <c r="R4" t="n">
        <v>82.23999999999999</v>
      </c>
      <c r="S4" t="n">
        <v>28.73</v>
      </c>
      <c r="T4" t="n">
        <v>25842.61</v>
      </c>
      <c r="U4" t="n">
        <v>0.35</v>
      </c>
      <c r="V4" t="n">
        <v>0.79</v>
      </c>
      <c r="W4" t="n">
        <v>0.17</v>
      </c>
      <c r="X4" t="n">
        <v>1.58</v>
      </c>
      <c r="Y4" t="n">
        <v>1</v>
      </c>
      <c r="Z4" t="n">
        <v>10</v>
      </c>
      <c r="AA4" t="n">
        <v>145.2279440956073</v>
      </c>
      <c r="AB4" t="n">
        <v>198.7072801162313</v>
      </c>
      <c r="AC4" t="n">
        <v>179.7429361894138</v>
      </c>
      <c r="AD4" t="n">
        <v>145227.9440956074</v>
      </c>
      <c r="AE4" t="n">
        <v>198707.2801162313</v>
      </c>
      <c r="AF4" t="n">
        <v>6.877073126734912e-06</v>
      </c>
      <c r="AG4" t="n">
        <v>5.459104938271605</v>
      </c>
      <c r="AH4" t="n">
        <v>179742.9361894138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7.3333</v>
      </c>
      <c r="E5" t="n">
        <v>13.64</v>
      </c>
      <c r="F5" t="n">
        <v>10.05</v>
      </c>
      <c r="G5" t="n">
        <v>12.83</v>
      </c>
      <c r="H5" t="n">
        <v>0.22</v>
      </c>
      <c r="I5" t="n">
        <v>47</v>
      </c>
      <c r="J5" t="n">
        <v>142.83</v>
      </c>
      <c r="K5" t="n">
        <v>47.83</v>
      </c>
      <c r="L5" t="n">
        <v>1.75</v>
      </c>
      <c r="M5" t="n">
        <v>45</v>
      </c>
      <c r="N5" t="n">
        <v>23.25</v>
      </c>
      <c r="O5" t="n">
        <v>17849.7</v>
      </c>
      <c r="P5" t="n">
        <v>110.26</v>
      </c>
      <c r="Q5" t="n">
        <v>446.39</v>
      </c>
      <c r="R5" t="n">
        <v>73.78</v>
      </c>
      <c r="S5" t="n">
        <v>28.73</v>
      </c>
      <c r="T5" t="n">
        <v>21659.14</v>
      </c>
      <c r="U5" t="n">
        <v>0.39</v>
      </c>
      <c r="V5" t="n">
        <v>0.8100000000000001</v>
      </c>
      <c r="W5" t="n">
        <v>0.16</v>
      </c>
      <c r="X5" t="n">
        <v>1.33</v>
      </c>
      <c r="Y5" t="n">
        <v>1</v>
      </c>
      <c r="Z5" t="n">
        <v>10</v>
      </c>
      <c r="AA5" t="n">
        <v>131.958104854946</v>
      </c>
      <c r="AB5" t="n">
        <v>180.5509006431774</v>
      </c>
      <c r="AC5" t="n">
        <v>163.3193760906237</v>
      </c>
      <c r="AD5" t="n">
        <v>131958.104854946</v>
      </c>
      <c r="AE5" t="n">
        <v>180550.9006431774</v>
      </c>
      <c r="AF5" t="n">
        <v>7.137024194090901e-06</v>
      </c>
      <c r="AG5" t="n">
        <v>5.262345679012346</v>
      </c>
      <c r="AH5" t="n">
        <v>163319.3760906237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7.5664</v>
      </c>
      <c r="E6" t="n">
        <v>13.22</v>
      </c>
      <c r="F6" t="n">
        <v>9.83</v>
      </c>
      <c r="G6" t="n">
        <v>14.75</v>
      </c>
      <c r="H6" t="n">
        <v>0.25</v>
      </c>
      <c r="I6" t="n">
        <v>40</v>
      </c>
      <c r="J6" t="n">
        <v>143.17</v>
      </c>
      <c r="K6" t="n">
        <v>47.83</v>
      </c>
      <c r="L6" t="n">
        <v>2</v>
      </c>
      <c r="M6" t="n">
        <v>38</v>
      </c>
      <c r="N6" t="n">
        <v>23.34</v>
      </c>
      <c r="O6" t="n">
        <v>17891.86</v>
      </c>
      <c r="P6" t="n">
        <v>107.31</v>
      </c>
      <c r="Q6" t="n">
        <v>446.29</v>
      </c>
      <c r="R6" t="n">
        <v>66.91</v>
      </c>
      <c r="S6" t="n">
        <v>28.73</v>
      </c>
      <c r="T6" t="n">
        <v>18260.85</v>
      </c>
      <c r="U6" t="n">
        <v>0.43</v>
      </c>
      <c r="V6" t="n">
        <v>0.83</v>
      </c>
      <c r="W6" t="n">
        <v>0.14</v>
      </c>
      <c r="X6" t="n">
        <v>1.11</v>
      </c>
      <c r="Y6" t="n">
        <v>1</v>
      </c>
      <c r="Z6" t="n">
        <v>10</v>
      </c>
      <c r="AA6" t="n">
        <v>129.1489136791895</v>
      </c>
      <c r="AB6" t="n">
        <v>176.7072413437413</v>
      </c>
      <c r="AC6" t="n">
        <v>159.8425502401149</v>
      </c>
      <c r="AD6" t="n">
        <v>129148.9136791895</v>
      </c>
      <c r="AE6" t="n">
        <v>176707.2413437413</v>
      </c>
      <c r="AF6" t="n">
        <v>7.363885271592515e-06</v>
      </c>
      <c r="AG6" t="n">
        <v>5.100308641975309</v>
      </c>
      <c r="AH6" t="n">
        <v>159842.5502401149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7.7378</v>
      </c>
      <c r="E7" t="n">
        <v>12.92</v>
      </c>
      <c r="F7" t="n">
        <v>9.68</v>
      </c>
      <c r="G7" t="n">
        <v>16.6</v>
      </c>
      <c r="H7" t="n">
        <v>0.28</v>
      </c>
      <c r="I7" t="n">
        <v>35</v>
      </c>
      <c r="J7" t="n">
        <v>143.51</v>
      </c>
      <c r="K7" t="n">
        <v>47.83</v>
      </c>
      <c r="L7" t="n">
        <v>2.25</v>
      </c>
      <c r="M7" t="n">
        <v>33</v>
      </c>
      <c r="N7" t="n">
        <v>23.44</v>
      </c>
      <c r="O7" t="n">
        <v>17934.06</v>
      </c>
      <c r="P7" t="n">
        <v>105</v>
      </c>
      <c r="Q7" t="n">
        <v>446.27</v>
      </c>
      <c r="R7" t="n">
        <v>61.92</v>
      </c>
      <c r="S7" t="n">
        <v>28.73</v>
      </c>
      <c r="T7" t="n">
        <v>15790.67</v>
      </c>
      <c r="U7" t="n">
        <v>0.46</v>
      </c>
      <c r="V7" t="n">
        <v>0.84</v>
      </c>
      <c r="W7" t="n">
        <v>0.14</v>
      </c>
      <c r="X7" t="n">
        <v>0.96</v>
      </c>
      <c r="Y7" t="n">
        <v>1</v>
      </c>
      <c r="Z7" t="n">
        <v>10</v>
      </c>
      <c r="AA7" t="n">
        <v>126.9925713571852</v>
      </c>
      <c r="AB7" t="n">
        <v>173.7568386476673</v>
      </c>
      <c r="AC7" t="n">
        <v>157.1737298364371</v>
      </c>
      <c r="AD7" t="n">
        <v>126992.5713571852</v>
      </c>
      <c r="AE7" t="n">
        <v>173756.8386476673</v>
      </c>
      <c r="AF7" t="n">
        <v>7.530697749858396e-06</v>
      </c>
      <c r="AG7" t="n">
        <v>4.984567901234568</v>
      </c>
      <c r="AH7" t="n">
        <v>157173.7298364371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7.8887</v>
      </c>
      <c r="E8" t="n">
        <v>12.68</v>
      </c>
      <c r="F8" t="n">
        <v>9.550000000000001</v>
      </c>
      <c r="G8" t="n">
        <v>18.49</v>
      </c>
      <c r="H8" t="n">
        <v>0.31</v>
      </c>
      <c r="I8" t="n">
        <v>31</v>
      </c>
      <c r="J8" t="n">
        <v>143.86</v>
      </c>
      <c r="K8" t="n">
        <v>47.83</v>
      </c>
      <c r="L8" t="n">
        <v>2.5</v>
      </c>
      <c r="M8" t="n">
        <v>29</v>
      </c>
      <c r="N8" t="n">
        <v>23.53</v>
      </c>
      <c r="O8" t="n">
        <v>17976.29</v>
      </c>
      <c r="P8" t="n">
        <v>102.87</v>
      </c>
      <c r="Q8" t="n">
        <v>446.29</v>
      </c>
      <c r="R8" t="n">
        <v>57.63</v>
      </c>
      <c r="S8" t="n">
        <v>28.73</v>
      </c>
      <c r="T8" t="n">
        <v>13662.94</v>
      </c>
      <c r="U8" t="n">
        <v>0.5</v>
      </c>
      <c r="V8" t="n">
        <v>0.85</v>
      </c>
      <c r="W8" t="n">
        <v>0.13</v>
      </c>
      <c r="X8" t="n">
        <v>0.83</v>
      </c>
      <c r="Y8" t="n">
        <v>1</v>
      </c>
      <c r="Z8" t="n">
        <v>10</v>
      </c>
      <c r="AA8" t="n">
        <v>125.288960740453</v>
      </c>
      <c r="AB8" t="n">
        <v>171.4258834438595</v>
      </c>
      <c r="AC8" t="n">
        <v>155.0652377257638</v>
      </c>
      <c r="AD8" t="n">
        <v>125288.960740453</v>
      </c>
      <c r="AE8" t="n">
        <v>171425.8834438595</v>
      </c>
      <c r="AF8" t="n">
        <v>7.677558910712079e-06</v>
      </c>
      <c r="AG8" t="n">
        <v>4.891975308641975</v>
      </c>
      <c r="AH8" t="n">
        <v>155065.2377257638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8.111599999999999</v>
      </c>
      <c r="E9" t="n">
        <v>12.33</v>
      </c>
      <c r="F9" t="n">
        <v>9.32</v>
      </c>
      <c r="G9" t="n">
        <v>20.71</v>
      </c>
      <c r="H9" t="n">
        <v>0.34</v>
      </c>
      <c r="I9" t="n">
        <v>27</v>
      </c>
      <c r="J9" t="n">
        <v>144.2</v>
      </c>
      <c r="K9" t="n">
        <v>47.83</v>
      </c>
      <c r="L9" t="n">
        <v>2.75</v>
      </c>
      <c r="M9" t="n">
        <v>25</v>
      </c>
      <c r="N9" t="n">
        <v>23.62</v>
      </c>
      <c r="O9" t="n">
        <v>18018.55</v>
      </c>
      <c r="P9" t="n">
        <v>99.68000000000001</v>
      </c>
      <c r="Q9" t="n">
        <v>446.33</v>
      </c>
      <c r="R9" t="n">
        <v>49.8</v>
      </c>
      <c r="S9" t="n">
        <v>28.73</v>
      </c>
      <c r="T9" t="n">
        <v>9769.959999999999</v>
      </c>
      <c r="U9" t="n">
        <v>0.58</v>
      </c>
      <c r="V9" t="n">
        <v>0.87</v>
      </c>
      <c r="W9" t="n">
        <v>0.12</v>
      </c>
      <c r="X9" t="n">
        <v>0.6</v>
      </c>
      <c r="Y9" t="n">
        <v>1</v>
      </c>
      <c r="Z9" t="n">
        <v>10</v>
      </c>
      <c r="AA9" t="n">
        <v>122.8264553299266</v>
      </c>
      <c r="AB9" t="n">
        <v>168.0565749031075</v>
      </c>
      <c r="AC9" t="n">
        <v>152.0174912632858</v>
      </c>
      <c r="AD9" t="n">
        <v>122826.4553299266</v>
      </c>
      <c r="AE9" t="n">
        <v>168056.5749031075</v>
      </c>
      <c r="AF9" t="n">
        <v>7.894492991257379e-06</v>
      </c>
      <c r="AG9" t="n">
        <v>4.756944444444445</v>
      </c>
      <c r="AH9" t="n">
        <v>152017.4912632858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7.9702</v>
      </c>
      <c r="E10" t="n">
        <v>12.55</v>
      </c>
      <c r="F10" t="n">
        <v>9.57</v>
      </c>
      <c r="G10" t="n">
        <v>22.08</v>
      </c>
      <c r="H10" t="n">
        <v>0.37</v>
      </c>
      <c r="I10" t="n">
        <v>26</v>
      </c>
      <c r="J10" t="n">
        <v>144.54</v>
      </c>
      <c r="K10" t="n">
        <v>47.83</v>
      </c>
      <c r="L10" t="n">
        <v>3</v>
      </c>
      <c r="M10" t="n">
        <v>24</v>
      </c>
      <c r="N10" t="n">
        <v>23.71</v>
      </c>
      <c r="O10" t="n">
        <v>18060.85</v>
      </c>
      <c r="P10" t="n">
        <v>101.75</v>
      </c>
      <c r="Q10" t="n">
        <v>446.29</v>
      </c>
      <c r="R10" t="n">
        <v>58.54</v>
      </c>
      <c r="S10" t="n">
        <v>28.73</v>
      </c>
      <c r="T10" t="n">
        <v>14143.31</v>
      </c>
      <c r="U10" t="n">
        <v>0.49</v>
      </c>
      <c r="V10" t="n">
        <v>0.85</v>
      </c>
      <c r="W10" t="n">
        <v>0.13</v>
      </c>
      <c r="X10" t="n">
        <v>0.85</v>
      </c>
      <c r="Y10" t="n">
        <v>1</v>
      </c>
      <c r="Z10" t="n">
        <v>10</v>
      </c>
      <c r="AA10" t="n">
        <v>124.5233192749006</v>
      </c>
      <c r="AB10" t="n">
        <v>170.3782990129737</v>
      </c>
      <c r="AC10" t="n">
        <v>154.1176332826674</v>
      </c>
      <c r="AD10" t="n">
        <v>124523.3192749006</v>
      </c>
      <c r="AE10" t="n">
        <v>170378.2990129737</v>
      </c>
      <c r="AF10" t="n">
        <v>7.756877562863008e-06</v>
      </c>
      <c r="AG10" t="n">
        <v>4.841820987654321</v>
      </c>
      <c r="AH10" t="n">
        <v>154117.6332826673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8.1601</v>
      </c>
      <c r="E11" t="n">
        <v>12.25</v>
      </c>
      <c r="F11" t="n">
        <v>9.359999999999999</v>
      </c>
      <c r="G11" t="n">
        <v>24.42</v>
      </c>
      <c r="H11" t="n">
        <v>0.4</v>
      </c>
      <c r="I11" t="n">
        <v>23</v>
      </c>
      <c r="J11" t="n">
        <v>144.89</v>
      </c>
      <c r="K11" t="n">
        <v>47.83</v>
      </c>
      <c r="L11" t="n">
        <v>3.25</v>
      </c>
      <c r="M11" t="n">
        <v>21</v>
      </c>
      <c r="N11" t="n">
        <v>23.81</v>
      </c>
      <c r="O11" t="n">
        <v>18103.18</v>
      </c>
      <c r="P11" t="n">
        <v>98.87</v>
      </c>
      <c r="Q11" t="n">
        <v>446.34</v>
      </c>
      <c r="R11" t="n">
        <v>51.65</v>
      </c>
      <c r="S11" t="n">
        <v>28.73</v>
      </c>
      <c r="T11" t="n">
        <v>10712.79</v>
      </c>
      <c r="U11" t="n">
        <v>0.5600000000000001</v>
      </c>
      <c r="V11" t="n">
        <v>0.87</v>
      </c>
      <c r="W11" t="n">
        <v>0.12</v>
      </c>
      <c r="X11" t="n">
        <v>0.64</v>
      </c>
      <c r="Y11" t="n">
        <v>1</v>
      </c>
      <c r="Z11" t="n">
        <v>10</v>
      </c>
      <c r="AA11" t="n">
        <v>122.3895585550728</v>
      </c>
      <c r="AB11" t="n">
        <v>167.4587934612275</v>
      </c>
      <c r="AC11" t="n">
        <v>151.4767612432271</v>
      </c>
      <c r="AD11" t="n">
        <v>122389.5585550728</v>
      </c>
      <c r="AE11" t="n">
        <v>167458.7934612275</v>
      </c>
      <c r="AF11" t="n">
        <v>7.941694888549651e-06</v>
      </c>
      <c r="AG11" t="n">
        <v>4.72608024691358</v>
      </c>
      <c r="AH11" t="n">
        <v>151476.7612432271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8.238</v>
      </c>
      <c r="E12" t="n">
        <v>12.14</v>
      </c>
      <c r="F12" t="n">
        <v>9.300000000000001</v>
      </c>
      <c r="G12" t="n">
        <v>26.58</v>
      </c>
      <c r="H12" t="n">
        <v>0.43</v>
      </c>
      <c r="I12" t="n">
        <v>21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97.48999999999999</v>
      </c>
      <c r="Q12" t="n">
        <v>446.29</v>
      </c>
      <c r="R12" t="n">
        <v>49.59</v>
      </c>
      <c r="S12" t="n">
        <v>28.73</v>
      </c>
      <c r="T12" t="n">
        <v>9692.780000000001</v>
      </c>
      <c r="U12" t="n">
        <v>0.58</v>
      </c>
      <c r="V12" t="n">
        <v>0.88</v>
      </c>
      <c r="W12" t="n">
        <v>0.12</v>
      </c>
      <c r="X12" t="n">
        <v>0.58</v>
      </c>
      <c r="Y12" t="n">
        <v>1</v>
      </c>
      <c r="Z12" t="n">
        <v>10</v>
      </c>
      <c r="AA12" t="n">
        <v>121.5176112102485</v>
      </c>
      <c r="AB12" t="n">
        <v>166.2657566364375</v>
      </c>
      <c r="AC12" t="n">
        <v>150.397586178557</v>
      </c>
      <c r="AD12" t="n">
        <v>121517.6112102485</v>
      </c>
      <c r="AE12" t="n">
        <v>166265.7566364376</v>
      </c>
      <c r="AF12" t="n">
        <v>8.017509894716e-06</v>
      </c>
      <c r="AG12" t="n">
        <v>4.683641975308642</v>
      </c>
      <c r="AH12" t="n">
        <v>150397.586178557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8.282500000000001</v>
      </c>
      <c r="E13" t="n">
        <v>12.07</v>
      </c>
      <c r="F13" t="n">
        <v>9.27</v>
      </c>
      <c r="G13" t="n">
        <v>27.8</v>
      </c>
      <c r="H13" t="n">
        <v>0.46</v>
      </c>
      <c r="I13" t="n">
        <v>20</v>
      </c>
      <c r="J13" t="n">
        <v>145.57</v>
      </c>
      <c r="K13" t="n">
        <v>47.83</v>
      </c>
      <c r="L13" t="n">
        <v>3.75</v>
      </c>
      <c r="M13" t="n">
        <v>18</v>
      </c>
      <c r="N13" t="n">
        <v>23.99</v>
      </c>
      <c r="O13" t="n">
        <v>18187.93</v>
      </c>
      <c r="P13" t="n">
        <v>96.84999999999999</v>
      </c>
      <c r="Q13" t="n">
        <v>446.27</v>
      </c>
      <c r="R13" t="n">
        <v>48.55</v>
      </c>
      <c r="S13" t="n">
        <v>28.73</v>
      </c>
      <c r="T13" t="n">
        <v>9179.610000000001</v>
      </c>
      <c r="U13" t="n">
        <v>0.59</v>
      </c>
      <c r="V13" t="n">
        <v>0.88</v>
      </c>
      <c r="W13" t="n">
        <v>0.11</v>
      </c>
      <c r="X13" t="n">
        <v>0.55</v>
      </c>
      <c r="Y13" t="n">
        <v>1</v>
      </c>
      <c r="Z13" t="n">
        <v>10</v>
      </c>
      <c r="AA13" t="n">
        <v>121.0755876489012</v>
      </c>
      <c r="AB13" t="n">
        <v>165.6609604990992</v>
      </c>
      <c r="AC13" t="n">
        <v>149.8505109357293</v>
      </c>
      <c r="AD13" t="n">
        <v>121075.5876489012</v>
      </c>
      <c r="AE13" t="n">
        <v>165660.9604990992</v>
      </c>
      <c r="AF13" t="n">
        <v>8.060818852025404e-06</v>
      </c>
      <c r="AG13" t="n">
        <v>4.656635802469136</v>
      </c>
      <c r="AH13" t="n">
        <v>149850.5109357293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8.3172</v>
      </c>
      <c r="E14" t="n">
        <v>12.02</v>
      </c>
      <c r="F14" t="n">
        <v>9.25</v>
      </c>
      <c r="G14" t="n">
        <v>29.2</v>
      </c>
      <c r="H14" t="n">
        <v>0.49</v>
      </c>
      <c r="I14" t="n">
        <v>19</v>
      </c>
      <c r="J14" t="n">
        <v>145.92</v>
      </c>
      <c r="K14" t="n">
        <v>47.83</v>
      </c>
      <c r="L14" t="n">
        <v>4</v>
      </c>
      <c r="M14" t="n">
        <v>17</v>
      </c>
      <c r="N14" t="n">
        <v>24.09</v>
      </c>
      <c r="O14" t="n">
        <v>18230.35</v>
      </c>
      <c r="P14" t="n">
        <v>95.55</v>
      </c>
      <c r="Q14" t="n">
        <v>446.31</v>
      </c>
      <c r="R14" t="n">
        <v>47.78</v>
      </c>
      <c r="S14" t="n">
        <v>28.73</v>
      </c>
      <c r="T14" t="n">
        <v>8800.15</v>
      </c>
      <c r="U14" t="n">
        <v>0.6</v>
      </c>
      <c r="V14" t="n">
        <v>0.88</v>
      </c>
      <c r="W14" t="n">
        <v>0.11</v>
      </c>
      <c r="X14" t="n">
        <v>0.53</v>
      </c>
      <c r="Y14" t="n">
        <v>1</v>
      </c>
      <c r="Z14" t="n">
        <v>10</v>
      </c>
      <c r="AA14" t="n">
        <v>120.5055438794994</v>
      </c>
      <c r="AB14" t="n">
        <v>164.8810014652478</v>
      </c>
      <c r="AC14" t="n">
        <v>149.1449900973891</v>
      </c>
      <c r="AD14" t="n">
        <v>120505.5438794994</v>
      </c>
      <c r="AE14" t="n">
        <v>164881.0014652478</v>
      </c>
      <c r="AF14" t="n">
        <v>8.09459010637678e-06</v>
      </c>
      <c r="AG14" t="n">
        <v>4.637345679012346</v>
      </c>
      <c r="AH14" t="n">
        <v>149144.9900973891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8.4069</v>
      </c>
      <c r="E15" t="n">
        <v>11.9</v>
      </c>
      <c r="F15" t="n">
        <v>9.18</v>
      </c>
      <c r="G15" t="n">
        <v>32.38</v>
      </c>
      <c r="H15" t="n">
        <v>0.51</v>
      </c>
      <c r="I15" t="n">
        <v>17</v>
      </c>
      <c r="J15" t="n">
        <v>146.26</v>
      </c>
      <c r="K15" t="n">
        <v>47.83</v>
      </c>
      <c r="L15" t="n">
        <v>4.25</v>
      </c>
      <c r="M15" t="n">
        <v>15</v>
      </c>
      <c r="N15" t="n">
        <v>24.18</v>
      </c>
      <c r="O15" t="n">
        <v>18272.81</v>
      </c>
      <c r="P15" t="n">
        <v>94.23999999999999</v>
      </c>
      <c r="Q15" t="n">
        <v>446.27</v>
      </c>
      <c r="R15" t="n">
        <v>45.48</v>
      </c>
      <c r="S15" t="n">
        <v>28.73</v>
      </c>
      <c r="T15" t="n">
        <v>7658.8</v>
      </c>
      <c r="U15" t="n">
        <v>0.63</v>
      </c>
      <c r="V15" t="n">
        <v>0.89</v>
      </c>
      <c r="W15" t="n">
        <v>0.11</v>
      </c>
      <c r="X15" t="n">
        <v>0.45</v>
      </c>
      <c r="Y15" t="n">
        <v>1</v>
      </c>
      <c r="Z15" t="n">
        <v>10</v>
      </c>
      <c r="AA15" t="n">
        <v>109.881390823237</v>
      </c>
      <c r="AB15" t="n">
        <v>150.3445665491236</v>
      </c>
      <c r="AC15" t="n">
        <v>135.9958921276407</v>
      </c>
      <c r="AD15" t="n">
        <v>109881.390823237</v>
      </c>
      <c r="AE15" t="n">
        <v>150344.5665491236</v>
      </c>
      <c r="AF15" t="n">
        <v>8.181889285492587e-06</v>
      </c>
      <c r="AG15" t="n">
        <v>4.59104938271605</v>
      </c>
      <c r="AH15" t="n">
        <v>135995.8921276407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9.140000000000001</v>
      </c>
      <c r="G16" t="n">
        <v>34.27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92.94</v>
      </c>
      <c r="Q16" t="n">
        <v>446.27</v>
      </c>
      <c r="R16" t="n">
        <v>44.3</v>
      </c>
      <c r="S16" t="n">
        <v>28.73</v>
      </c>
      <c r="T16" t="n">
        <v>7074.6</v>
      </c>
      <c r="U16" t="n">
        <v>0.65</v>
      </c>
      <c r="V16" t="n">
        <v>0.89</v>
      </c>
      <c r="W16" t="n">
        <v>0.1</v>
      </c>
      <c r="X16" t="n">
        <v>0.42</v>
      </c>
      <c r="Y16" t="n">
        <v>1</v>
      </c>
      <c r="Z16" t="n">
        <v>10</v>
      </c>
      <c r="AA16" t="n">
        <v>109.2448202253804</v>
      </c>
      <c r="AB16" t="n">
        <v>149.4735825736239</v>
      </c>
      <c r="AC16" t="n">
        <v>135.2080336403286</v>
      </c>
      <c r="AD16" t="n">
        <v>109244.8202253804</v>
      </c>
      <c r="AE16" t="n">
        <v>149473.5825736239</v>
      </c>
      <c r="AF16" t="n">
        <v>8.227825977290427e-06</v>
      </c>
      <c r="AG16" t="n">
        <v>4.564043209876544</v>
      </c>
      <c r="AH16" t="n">
        <v>135208.0336403286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8.492000000000001</v>
      </c>
      <c r="E17" t="n">
        <v>11.78</v>
      </c>
      <c r="F17" t="n">
        <v>9.109999999999999</v>
      </c>
      <c r="G17" t="n">
        <v>36.46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92.23</v>
      </c>
      <c r="Q17" t="n">
        <v>446.27</v>
      </c>
      <c r="R17" t="n">
        <v>43.32</v>
      </c>
      <c r="S17" t="n">
        <v>28.73</v>
      </c>
      <c r="T17" t="n">
        <v>6589.58</v>
      </c>
      <c r="U17" t="n">
        <v>0.66</v>
      </c>
      <c r="V17" t="n">
        <v>0.89</v>
      </c>
      <c r="W17" t="n">
        <v>0.11</v>
      </c>
      <c r="X17" t="n">
        <v>0.39</v>
      </c>
      <c r="Y17" t="n">
        <v>1</v>
      </c>
      <c r="Z17" t="n">
        <v>10</v>
      </c>
      <c r="AA17" t="n">
        <v>108.83649510687</v>
      </c>
      <c r="AB17" t="n">
        <v>148.9148941324453</v>
      </c>
      <c r="AC17" t="n">
        <v>134.7026656398519</v>
      </c>
      <c r="AD17" t="n">
        <v>108836.49510687</v>
      </c>
      <c r="AE17" t="n">
        <v>148914.8941324453</v>
      </c>
      <c r="AF17" t="n">
        <v>8.264711583628099e-06</v>
      </c>
      <c r="AG17" t="n">
        <v>4.544753086419753</v>
      </c>
      <c r="AH17" t="n">
        <v>134702.6656398519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8.5227</v>
      </c>
      <c r="E18" t="n">
        <v>11.73</v>
      </c>
      <c r="F18" t="n">
        <v>9.07</v>
      </c>
      <c r="G18" t="n">
        <v>36.29</v>
      </c>
      <c r="H18" t="n">
        <v>0.6</v>
      </c>
      <c r="I18" t="n">
        <v>15</v>
      </c>
      <c r="J18" t="n">
        <v>147.3</v>
      </c>
      <c r="K18" t="n">
        <v>47.83</v>
      </c>
      <c r="L18" t="n">
        <v>5</v>
      </c>
      <c r="M18" t="n">
        <v>13</v>
      </c>
      <c r="N18" t="n">
        <v>24.47</v>
      </c>
      <c r="O18" t="n">
        <v>18400.38</v>
      </c>
      <c r="P18" t="n">
        <v>91.37</v>
      </c>
      <c r="Q18" t="n">
        <v>446.28</v>
      </c>
      <c r="R18" t="n">
        <v>41.75</v>
      </c>
      <c r="S18" t="n">
        <v>28.73</v>
      </c>
      <c r="T18" t="n">
        <v>5807.39</v>
      </c>
      <c r="U18" t="n">
        <v>0.6899999999999999</v>
      </c>
      <c r="V18" t="n">
        <v>0.9</v>
      </c>
      <c r="W18" t="n">
        <v>0.11</v>
      </c>
      <c r="X18" t="n">
        <v>0.35</v>
      </c>
      <c r="Y18" t="n">
        <v>1</v>
      </c>
      <c r="Z18" t="n">
        <v>10</v>
      </c>
      <c r="AA18" t="n">
        <v>108.4082861238168</v>
      </c>
      <c r="AB18" t="n">
        <v>148.3289997105853</v>
      </c>
      <c r="AC18" t="n">
        <v>134.1726881593059</v>
      </c>
      <c r="AD18" t="n">
        <v>108408.2861238168</v>
      </c>
      <c r="AE18" t="n">
        <v>148328.9997105853</v>
      </c>
      <c r="AF18" t="n">
        <v>8.294589897996607e-06</v>
      </c>
      <c r="AG18" t="n">
        <v>4.525462962962964</v>
      </c>
      <c r="AH18" t="n">
        <v>134172.6881593059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8.5131</v>
      </c>
      <c r="E19" t="n">
        <v>11.75</v>
      </c>
      <c r="F19" t="n">
        <v>9.109999999999999</v>
      </c>
      <c r="G19" t="n">
        <v>39.06</v>
      </c>
      <c r="H19" t="n">
        <v>0.63</v>
      </c>
      <c r="I19" t="n">
        <v>14</v>
      </c>
      <c r="J19" t="n">
        <v>147.64</v>
      </c>
      <c r="K19" t="n">
        <v>47.83</v>
      </c>
      <c r="L19" t="n">
        <v>5.25</v>
      </c>
      <c r="M19" t="n">
        <v>12</v>
      </c>
      <c r="N19" t="n">
        <v>24.56</v>
      </c>
      <c r="O19" t="n">
        <v>18442.97</v>
      </c>
      <c r="P19" t="n">
        <v>90.81</v>
      </c>
      <c r="Q19" t="n">
        <v>446.29</v>
      </c>
      <c r="R19" t="n">
        <v>43.75</v>
      </c>
      <c r="S19" t="n">
        <v>28.73</v>
      </c>
      <c r="T19" t="n">
        <v>6810.34</v>
      </c>
      <c r="U19" t="n">
        <v>0.66</v>
      </c>
      <c r="V19" t="n">
        <v>0.89</v>
      </c>
      <c r="W19" t="n">
        <v>0.1</v>
      </c>
      <c r="X19" t="n">
        <v>0.39</v>
      </c>
      <c r="Y19" t="n">
        <v>1</v>
      </c>
      <c r="Z19" t="n">
        <v>10</v>
      </c>
      <c r="AA19" t="n">
        <v>108.3401363063279</v>
      </c>
      <c r="AB19" t="n">
        <v>148.2357541237392</v>
      </c>
      <c r="AC19" t="n">
        <v>134.0883418003974</v>
      </c>
      <c r="AD19" t="n">
        <v>108340.1363063279</v>
      </c>
      <c r="AE19" t="n">
        <v>148235.7541237392</v>
      </c>
      <c r="AF19" t="n">
        <v>8.285246842037724e-06</v>
      </c>
      <c r="AG19" t="n">
        <v>4.53317901234568</v>
      </c>
      <c r="AH19" t="n">
        <v>134088.3418003974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8.5566</v>
      </c>
      <c r="E20" t="n">
        <v>11.69</v>
      </c>
      <c r="F20" t="n">
        <v>9.08</v>
      </c>
      <c r="G20" t="n">
        <v>41.92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89.72</v>
      </c>
      <c r="Q20" t="n">
        <v>446.27</v>
      </c>
      <c r="R20" t="n">
        <v>42.54</v>
      </c>
      <c r="S20" t="n">
        <v>28.73</v>
      </c>
      <c r="T20" t="n">
        <v>6211.04</v>
      </c>
      <c r="U20" t="n">
        <v>0.68</v>
      </c>
      <c r="V20" t="n">
        <v>0.9</v>
      </c>
      <c r="W20" t="n">
        <v>0.1</v>
      </c>
      <c r="X20" t="n">
        <v>0.36</v>
      </c>
      <c r="Y20" t="n">
        <v>1</v>
      </c>
      <c r="Z20" t="n">
        <v>10</v>
      </c>
      <c r="AA20" t="n">
        <v>107.8072764366329</v>
      </c>
      <c r="AB20" t="n">
        <v>147.5066717419045</v>
      </c>
      <c r="AC20" t="n">
        <v>133.4288420178112</v>
      </c>
      <c r="AD20" t="n">
        <v>107807.2764366329</v>
      </c>
      <c r="AE20" t="n">
        <v>147506.6717419045</v>
      </c>
      <c r="AF20" t="n">
        <v>8.327582564351411e-06</v>
      </c>
      <c r="AG20" t="n">
        <v>4.510030864197531</v>
      </c>
      <c r="AH20" t="n">
        <v>133428.8420178112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8.6096</v>
      </c>
      <c r="E21" t="n">
        <v>11.62</v>
      </c>
      <c r="F21" t="n">
        <v>9.039999999999999</v>
      </c>
      <c r="G21" t="n">
        <v>45.2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88.34</v>
      </c>
      <c r="Q21" t="n">
        <v>446.3</v>
      </c>
      <c r="R21" t="n">
        <v>41.02</v>
      </c>
      <c r="S21" t="n">
        <v>28.73</v>
      </c>
      <c r="T21" t="n">
        <v>5456.93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106.9759442897308</v>
      </c>
      <c r="AB21" t="n">
        <v>146.3692064227278</v>
      </c>
      <c r="AC21" t="n">
        <v>132.3999347922538</v>
      </c>
      <c r="AD21" t="n">
        <v>106975.9442897308</v>
      </c>
      <c r="AE21" t="n">
        <v>146369.2064227278</v>
      </c>
      <c r="AF21" t="n">
        <v>8.379164019124407e-06</v>
      </c>
      <c r="AG21" t="n">
        <v>4.483024691358025</v>
      </c>
      <c r="AH21" t="n">
        <v>132399.9347922538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8.6091</v>
      </c>
      <c r="E22" t="n">
        <v>11.62</v>
      </c>
      <c r="F22" t="n">
        <v>9.039999999999999</v>
      </c>
      <c r="G22" t="n">
        <v>45.2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88.5</v>
      </c>
      <c r="Q22" t="n">
        <v>446.27</v>
      </c>
      <c r="R22" t="n">
        <v>41.07</v>
      </c>
      <c r="S22" t="n">
        <v>28.73</v>
      </c>
      <c r="T22" t="n">
        <v>5480.68</v>
      </c>
      <c r="U22" t="n">
        <v>0.7</v>
      </c>
      <c r="V22" t="n">
        <v>0.9</v>
      </c>
      <c r="W22" t="n">
        <v>0.1</v>
      </c>
      <c r="X22" t="n">
        <v>0.32</v>
      </c>
      <c r="Y22" t="n">
        <v>1</v>
      </c>
      <c r="Z22" t="n">
        <v>10</v>
      </c>
      <c r="AA22" t="n">
        <v>107.0229741201677</v>
      </c>
      <c r="AB22" t="n">
        <v>146.4335547115412</v>
      </c>
      <c r="AC22" t="n">
        <v>132.4581417706963</v>
      </c>
      <c r="AD22" t="n">
        <v>107022.9741201677</v>
      </c>
      <c r="AE22" t="n">
        <v>146433.5547115412</v>
      </c>
      <c r="AF22" t="n">
        <v>8.378677401626549e-06</v>
      </c>
      <c r="AG22" t="n">
        <v>4.483024691358025</v>
      </c>
      <c r="AH22" t="n">
        <v>132458.1417706963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8.667199999999999</v>
      </c>
      <c r="E23" t="n">
        <v>11.54</v>
      </c>
      <c r="F23" t="n">
        <v>8.99</v>
      </c>
      <c r="G23" t="n">
        <v>49.05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86.62</v>
      </c>
      <c r="Q23" t="n">
        <v>446.3</v>
      </c>
      <c r="R23" t="n">
        <v>39.39</v>
      </c>
      <c r="S23" t="n">
        <v>28.73</v>
      </c>
      <c r="T23" t="n">
        <v>4646.22</v>
      </c>
      <c r="U23" t="n">
        <v>0.73</v>
      </c>
      <c r="V23" t="n">
        <v>0.91</v>
      </c>
      <c r="W23" t="n">
        <v>0.1</v>
      </c>
      <c r="X23" t="n">
        <v>0.27</v>
      </c>
      <c r="Y23" t="n">
        <v>1</v>
      </c>
      <c r="Z23" t="n">
        <v>10</v>
      </c>
      <c r="AA23" t="n">
        <v>106.1976846069776</v>
      </c>
      <c r="AB23" t="n">
        <v>145.3043571903914</v>
      </c>
      <c r="AC23" t="n">
        <v>131.436713276126</v>
      </c>
      <c r="AD23" t="n">
        <v>106197.6846069776</v>
      </c>
      <c r="AE23" t="n">
        <v>145304.3571903914</v>
      </c>
      <c r="AF23" t="n">
        <v>8.435222354877703e-06</v>
      </c>
      <c r="AG23" t="n">
        <v>4.452160493827161</v>
      </c>
      <c r="AH23" t="n">
        <v>131436.713276126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8.660299999999999</v>
      </c>
      <c r="E24" t="n">
        <v>11.55</v>
      </c>
      <c r="F24" t="n">
        <v>9</v>
      </c>
      <c r="G24" t="n">
        <v>49.1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85.76000000000001</v>
      </c>
      <c r="Q24" t="n">
        <v>446.32</v>
      </c>
      <c r="R24" t="n">
        <v>39.77</v>
      </c>
      <c r="S24" t="n">
        <v>28.73</v>
      </c>
      <c r="T24" t="n">
        <v>4835.89</v>
      </c>
      <c r="U24" t="n">
        <v>0.72</v>
      </c>
      <c r="V24" t="n">
        <v>0.9</v>
      </c>
      <c r="W24" t="n">
        <v>0.1</v>
      </c>
      <c r="X24" t="n">
        <v>0.28</v>
      </c>
      <c r="Y24" t="n">
        <v>1</v>
      </c>
      <c r="Z24" t="n">
        <v>10</v>
      </c>
      <c r="AA24" t="n">
        <v>105.9974883840872</v>
      </c>
      <c r="AB24" t="n">
        <v>145.0304398861989</v>
      </c>
      <c r="AC24" t="n">
        <v>131.1889382550002</v>
      </c>
      <c r="AD24" t="n">
        <v>105997.4883840872</v>
      </c>
      <c r="AE24" t="n">
        <v>145030.4398861989</v>
      </c>
      <c r="AF24" t="n">
        <v>8.428507033407254e-06</v>
      </c>
      <c r="AG24" t="n">
        <v>4.456018518518519</v>
      </c>
      <c r="AH24" t="n">
        <v>131188.9382550002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8.7066</v>
      </c>
      <c r="E25" t="n">
        <v>11.49</v>
      </c>
      <c r="F25" t="n">
        <v>8.970000000000001</v>
      </c>
      <c r="G25" t="n">
        <v>53.81</v>
      </c>
      <c r="H25" t="n">
        <v>0.8</v>
      </c>
      <c r="I25" t="n">
        <v>10</v>
      </c>
      <c r="J25" t="n">
        <v>149.72</v>
      </c>
      <c r="K25" t="n">
        <v>47.83</v>
      </c>
      <c r="L25" t="n">
        <v>6.75</v>
      </c>
      <c r="M25" t="n">
        <v>8</v>
      </c>
      <c r="N25" t="n">
        <v>25.14</v>
      </c>
      <c r="O25" t="n">
        <v>18699.2</v>
      </c>
      <c r="P25" t="n">
        <v>84.87</v>
      </c>
      <c r="Q25" t="n">
        <v>446.27</v>
      </c>
      <c r="R25" t="n">
        <v>38.77</v>
      </c>
      <c r="S25" t="n">
        <v>28.73</v>
      </c>
      <c r="T25" t="n">
        <v>4339.63</v>
      </c>
      <c r="U25" t="n">
        <v>0.74</v>
      </c>
      <c r="V25" t="n">
        <v>0.91</v>
      </c>
      <c r="W25" t="n">
        <v>0.09</v>
      </c>
      <c r="X25" t="n">
        <v>0.25</v>
      </c>
      <c r="Y25" t="n">
        <v>1</v>
      </c>
      <c r="Z25" t="n">
        <v>10</v>
      </c>
      <c r="AA25" t="n">
        <v>105.5290208479153</v>
      </c>
      <c r="AB25" t="n">
        <v>144.3894619358798</v>
      </c>
      <c r="AC25" t="n">
        <v>130.6091343406411</v>
      </c>
      <c r="AD25" t="n">
        <v>105529.0208479154</v>
      </c>
      <c r="AE25" t="n">
        <v>144389.4619358798</v>
      </c>
      <c r="AF25" t="n">
        <v>8.473567813708949e-06</v>
      </c>
      <c r="AG25" t="n">
        <v>4.43287037037037</v>
      </c>
      <c r="AH25" t="n">
        <v>130609.1343406411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8.741</v>
      </c>
      <c r="E26" t="n">
        <v>11.44</v>
      </c>
      <c r="F26" t="n">
        <v>8.92</v>
      </c>
      <c r="G26" t="n">
        <v>53.54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83.69</v>
      </c>
      <c r="Q26" t="n">
        <v>446.27</v>
      </c>
      <c r="R26" t="n">
        <v>37.03</v>
      </c>
      <c r="S26" t="n">
        <v>28.73</v>
      </c>
      <c r="T26" t="n">
        <v>3469.09</v>
      </c>
      <c r="U26" t="n">
        <v>0.78</v>
      </c>
      <c r="V26" t="n">
        <v>0.91</v>
      </c>
      <c r="W26" t="n">
        <v>0.1</v>
      </c>
      <c r="X26" t="n">
        <v>0.2</v>
      </c>
      <c r="Y26" t="n">
        <v>1</v>
      </c>
      <c r="Z26" t="n">
        <v>10</v>
      </c>
      <c r="AA26" t="n">
        <v>105.0074682441574</v>
      </c>
      <c r="AB26" t="n">
        <v>143.6758506541415</v>
      </c>
      <c r="AC26" t="n">
        <v>129.963629118072</v>
      </c>
      <c r="AD26" t="n">
        <v>105007.4682441574</v>
      </c>
      <c r="AE26" t="n">
        <v>143675.8506541415</v>
      </c>
      <c r="AF26" t="n">
        <v>8.507047097561609e-06</v>
      </c>
      <c r="AG26" t="n">
        <v>4.41358024691358</v>
      </c>
      <c r="AH26" t="n">
        <v>129963.629118072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8.6737</v>
      </c>
      <c r="E27" t="n">
        <v>11.53</v>
      </c>
      <c r="F27" t="n">
        <v>9.01</v>
      </c>
      <c r="G27" t="n">
        <v>54.07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83.65000000000001</v>
      </c>
      <c r="Q27" t="n">
        <v>446.29</v>
      </c>
      <c r="R27" t="n">
        <v>40.4</v>
      </c>
      <c r="S27" t="n">
        <v>28.73</v>
      </c>
      <c r="T27" t="n">
        <v>5156.34</v>
      </c>
      <c r="U27" t="n">
        <v>0.71</v>
      </c>
      <c r="V27" t="n">
        <v>0.9</v>
      </c>
      <c r="W27" t="n">
        <v>0.09</v>
      </c>
      <c r="X27" t="n">
        <v>0.29</v>
      </c>
      <c r="Y27" t="n">
        <v>1</v>
      </c>
      <c r="Z27" t="n">
        <v>10</v>
      </c>
      <c r="AA27" t="n">
        <v>105.3673812147404</v>
      </c>
      <c r="AB27" t="n">
        <v>144.1682994587326</v>
      </c>
      <c r="AC27" t="n">
        <v>130.4090792999093</v>
      </c>
      <c r="AD27" t="n">
        <v>105367.3812147404</v>
      </c>
      <c r="AE27" t="n">
        <v>144168.2994587326</v>
      </c>
      <c r="AF27" t="n">
        <v>8.441548382349863e-06</v>
      </c>
      <c r="AG27" t="n">
        <v>4.448302469135802</v>
      </c>
      <c r="AH27" t="n">
        <v>130409.0792999093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8.743600000000001</v>
      </c>
      <c r="E28" t="n">
        <v>11.44</v>
      </c>
      <c r="F28" t="n">
        <v>8.949999999999999</v>
      </c>
      <c r="G28" t="n">
        <v>59.66</v>
      </c>
      <c r="H28" t="n">
        <v>0.88</v>
      </c>
      <c r="I28" t="n">
        <v>9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81.84999999999999</v>
      </c>
      <c r="Q28" t="n">
        <v>446.27</v>
      </c>
      <c r="R28" t="n">
        <v>38.06</v>
      </c>
      <c r="S28" t="n">
        <v>28.73</v>
      </c>
      <c r="T28" t="n">
        <v>3987.59</v>
      </c>
      <c r="U28" t="n">
        <v>0.75</v>
      </c>
      <c r="V28" t="n">
        <v>0.91</v>
      </c>
      <c r="W28" t="n">
        <v>0.1</v>
      </c>
      <c r="X28" t="n">
        <v>0.23</v>
      </c>
      <c r="Y28" t="n">
        <v>1</v>
      </c>
      <c r="Z28" t="n">
        <v>10</v>
      </c>
      <c r="AA28" t="n">
        <v>104.5243231692803</v>
      </c>
      <c r="AB28" t="n">
        <v>143.0147902478386</v>
      </c>
      <c r="AC28" t="n">
        <v>129.3656593891423</v>
      </c>
      <c r="AD28" t="n">
        <v>104524.3231692803</v>
      </c>
      <c r="AE28" t="n">
        <v>143014.7902478386</v>
      </c>
      <c r="AF28" t="n">
        <v>8.509577508550477e-06</v>
      </c>
      <c r="AG28" t="n">
        <v>4.41358024691358</v>
      </c>
      <c r="AH28" t="n">
        <v>129365.6593891423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8.737</v>
      </c>
      <c r="E29" t="n">
        <v>11.45</v>
      </c>
      <c r="F29" t="n">
        <v>8.960000000000001</v>
      </c>
      <c r="G29" t="n">
        <v>59.71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81.73</v>
      </c>
      <c r="Q29" t="n">
        <v>446.27</v>
      </c>
      <c r="R29" t="n">
        <v>38.33</v>
      </c>
      <c r="S29" t="n">
        <v>28.73</v>
      </c>
      <c r="T29" t="n">
        <v>4125.84</v>
      </c>
      <c r="U29" t="n">
        <v>0.75</v>
      </c>
      <c r="V29" t="n">
        <v>0.91</v>
      </c>
      <c r="W29" t="n">
        <v>0.1</v>
      </c>
      <c r="X29" t="n">
        <v>0.24</v>
      </c>
      <c r="Y29" t="n">
        <v>1</v>
      </c>
      <c r="Z29" t="n">
        <v>10</v>
      </c>
      <c r="AA29" t="n">
        <v>104.5282706540058</v>
      </c>
      <c r="AB29" t="n">
        <v>143.0201913705908</v>
      </c>
      <c r="AC29" t="n">
        <v>129.3705450363196</v>
      </c>
      <c r="AD29" t="n">
        <v>104528.2706540058</v>
      </c>
      <c r="AE29" t="n">
        <v>143020.1913705908</v>
      </c>
      <c r="AF29" t="n">
        <v>8.503154157578744e-06</v>
      </c>
      <c r="AG29" t="n">
        <v>4.417438271604938</v>
      </c>
      <c r="AH29" t="n">
        <v>129370.5450363195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8.7334</v>
      </c>
      <c r="E30" t="n">
        <v>11.45</v>
      </c>
      <c r="F30" t="n">
        <v>8.960000000000001</v>
      </c>
      <c r="G30" t="n">
        <v>59.75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81.05</v>
      </c>
      <c r="Q30" t="n">
        <v>446.27</v>
      </c>
      <c r="R30" t="n">
        <v>38.49</v>
      </c>
      <c r="S30" t="n">
        <v>28.73</v>
      </c>
      <c r="T30" t="n">
        <v>4202.57</v>
      </c>
      <c r="U30" t="n">
        <v>0.75</v>
      </c>
      <c r="V30" t="n">
        <v>0.91</v>
      </c>
      <c r="W30" t="n">
        <v>0.1</v>
      </c>
      <c r="X30" t="n">
        <v>0.24</v>
      </c>
      <c r="Y30" t="n">
        <v>1</v>
      </c>
      <c r="Z30" t="n">
        <v>10</v>
      </c>
      <c r="AA30" t="n">
        <v>104.3536986971992</v>
      </c>
      <c r="AB30" t="n">
        <v>142.781334317717</v>
      </c>
      <c r="AC30" t="n">
        <v>129.1544841653339</v>
      </c>
      <c r="AD30" t="n">
        <v>104353.6986971992</v>
      </c>
      <c r="AE30" t="n">
        <v>142781.3343177169</v>
      </c>
      <c r="AF30" t="n">
        <v>8.499650511594162e-06</v>
      </c>
      <c r="AG30" t="n">
        <v>4.417438271604938</v>
      </c>
      <c r="AH30" t="n">
        <v>129154.4841653339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8.7906</v>
      </c>
      <c r="E31" t="n">
        <v>11.38</v>
      </c>
      <c r="F31" t="n">
        <v>8.92</v>
      </c>
      <c r="G31" t="n">
        <v>66.87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79.34999999999999</v>
      </c>
      <c r="Q31" t="n">
        <v>446.27</v>
      </c>
      <c r="R31" t="n">
        <v>36.9</v>
      </c>
      <c r="S31" t="n">
        <v>28.73</v>
      </c>
      <c r="T31" t="n">
        <v>3416.14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103.6224597513167</v>
      </c>
      <c r="AB31" t="n">
        <v>141.7808209319755</v>
      </c>
      <c r="AC31" t="n">
        <v>128.249458372898</v>
      </c>
      <c r="AD31" t="n">
        <v>103622.4597513167</v>
      </c>
      <c r="AE31" t="n">
        <v>141780.8209319755</v>
      </c>
      <c r="AF31" t="n">
        <v>8.55531955334917e-06</v>
      </c>
      <c r="AG31" t="n">
        <v>4.390432098765433</v>
      </c>
      <c r="AH31" t="n">
        <v>128249.458372898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8.7925</v>
      </c>
      <c r="E32" t="n">
        <v>11.37</v>
      </c>
      <c r="F32" t="n">
        <v>8.91</v>
      </c>
      <c r="G32" t="n">
        <v>66.84999999999999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3</v>
      </c>
      <c r="N32" t="n">
        <v>25.83</v>
      </c>
      <c r="O32" t="n">
        <v>18999.67</v>
      </c>
      <c r="P32" t="n">
        <v>78.92</v>
      </c>
      <c r="Q32" t="n">
        <v>446.27</v>
      </c>
      <c r="R32" t="n">
        <v>36.67</v>
      </c>
      <c r="S32" t="n">
        <v>28.73</v>
      </c>
      <c r="T32" t="n">
        <v>3301.89</v>
      </c>
      <c r="U32" t="n">
        <v>0.78</v>
      </c>
      <c r="V32" t="n">
        <v>0.91</v>
      </c>
      <c r="W32" t="n">
        <v>0.1</v>
      </c>
      <c r="X32" t="n">
        <v>0.19</v>
      </c>
      <c r="Y32" t="n">
        <v>1</v>
      </c>
      <c r="Z32" t="n">
        <v>10</v>
      </c>
      <c r="AA32" t="n">
        <v>103.4852647171202</v>
      </c>
      <c r="AB32" t="n">
        <v>141.5931046335702</v>
      </c>
      <c r="AC32" t="n">
        <v>128.079657454551</v>
      </c>
      <c r="AD32" t="n">
        <v>103485.2647171202</v>
      </c>
      <c r="AE32" t="n">
        <v>141593.1046335702</v>
      </c>
      <c r="AF32" t="n">
        <v>8.557168699841034e-06</v>
      </c>
      <c r="AG32" t="n">
        <v>4.386574074074074</v>
      </c>
      <c r="AH32" t="n">
        <v>128079.657454551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8.787599999999999</v>
      </c>
      <c r="E33" t="n">
        <v>11.38</v>
      </c>
      <c r="F33" t="n">
        <v>8.92</v>
      </c>
      <c r="G33" t="n">
        <v>66.90000000000001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2</v>
      </c>
      <c r="N33" t="n">
        <v>25.93</v>
      </c>
      <c r="O33" t="n">
        <v>19042.73</v>
      </c>
      <c r="P33" t="n">
        <v>78.79000000000001</v>
      </c>
      <c r="Q33" t="n">
        <v>446.3</v>
      </c>
      <c r="R33" t="n">
        <v>36.97</v>
      </c>
      <c r="S33" t="n">
        <v>28.73</v>
      </c>
      <c r="T33" t="n">
        <v>3449.77</v>
      </c>
      <c r="U33" t="n">
        <v>0.78</v>
      </c>
      <c r="V33" t="n">
        <v>0.91</v>
      </c>
      <c r="W33" t="n">
        <v>0.1</v>
      </c>
      <c r="X33" t="n">
        <v>0.2</v>
      </c>
      <c r="Y33" t="n">
        <v>1</v>
      </c>
      <c r="Z33" t="n">
        <v>10</v>
      </c>
      <c r="AA33" t="n">
        <v>103.4794060486743</v>
      </c>
      <c r="AB33" t="n">
        <v>141.5850885449363</v>
      </c>
      <c r="AC33" t="n">
        <v>128.0724064101656</v>
      </c>
      <c r="AD33" t="n">
        <v>103479.4060486743</v>
      </c>
      <c r="AE33" t="n">
        <v>141585.0885449363</v>
      </c>
      <c r="AF33" t="n">
        <v>8.552399848362018e-06</v>
      </c>
      <c r="AG33" t="n">
        <v>4.390432098765433</v>
      </c>
      <c r="AH33" t="n">
        <v>128072.4064101656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8.7811</v>
      </c>
      <c r="E34" t="n">
        <v>11.39</v>
      </c>
      <c r="F34" t="n">
        <v>8.93</v>
      </c>
      <c r="G34" t="n">
        <v>66.95999999999999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2</v>
      </c>
      <c r="N34" t="n">
        <v>26.03</v>
      </c>
      <c r="O34" t="n">
        <v>19085.83</v>
      </c>
      <c r="P34" t="n">
        <v>78.59999999999999</v>
      </c>
      <c r="Q34" t="n">
        <v>446.27</v>
      </c>
      <c r="R34" t="n">
        <v>37.15</v>
      </c>
      <c r="S34" t="n">
        <v>28.73</v>
      </c>
      <c r="T34" t="n">
        <v>3539.42</v>
      </c>
      <c r="U34" t="n">
        <v>0.77</v>
      </c>
      <c r="V34" t="n">
        <v>0.91</v>
      </c>
      <c r="W34" t="n">
        <v>0.1</v>
      </c>
      <c r="X34" t="n">
        <v>0.21</v>
      </c>
      <c r="Y34" t="n">
        <v>1</v>
      </c>
      <c r="Z34" t="n">
        <v>10</v>
      </c>
      <c r="AA34" t="n">
        <v>103.4628997839303</v>
      </c>
      <c r="AB34" t="n">
        <v>141.5625039453086</v>
      </c>
      <c r="AC34" t="n">
        <v>128.0519772530287</v>
      </c>
      <c r="AD34" t="n">
        <v>103462.8997839303</v>
      </c>
      <c r="AE34" t="n">
        <v>141562.5039453086</v>
      </c>
      <c r="AF34" t="n">
        <v>8.546073820889859e-06</v>
      </c>
      <c r="AG34" t="n">
        <v>4.39429012345679</v>
      </c>
      <c r="AH34" t="n">
        <v>128051.9772530287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8.7781</v>
      </c>
      <c r="E35" t="n">
        <v>11.39</v>
      </c>
      <c r="F35" t="n">
        <v>8.93</v>
      </c>
      <c r="G35" t="n">
        <v>66.98999999999999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0</v>
      </c>
      <c r="N35" t="n">
        <v>26.12</v>
      </c>
      <c r="O35" t="n">
        <v>19128.96</v>
      </c>
      <c r="P35" t="n">
        <v>78.69</v>
      </c>
      <c r="Q35" t="n">
        <v>446.29</v>
      </c>
      <c r="R35" t="n">
        <v>37.16</v>
      </c>
      <c r="S35" t="n">
        <v>28.73</v>
      </c>
      <c r="T35" t="n">
        <v>3546.56</v>
      </c>
      <c r="U35" t="n">
        <v>0.77</v>
      </c>
      <c r="V35" t="n">
        <v>0.91</v>
      </c>
      <c r="W35" t="n">
        <v>0.1</v>
      </c>
      <c r="X35" t="n">
        <v>0.21</v>
      </c>
      <c r="Y35" t="n">
        <v>1</v>
      </c>
      <c r="Z35" t="n">
        <v>10</v>
      </c>
      <c r="AA35" t="n">
        <v>103.4987325913197</v>
      </c>
      <c r="AB35" t="n">
        <v>141.6115319732108</v>
      </c>
      <c r="AC35" t="n">
        <v>128.0963261147591</v>
      </c>
      <c r="AD35" t="n">
        <v>103498.7325913197</v>
      </c>
      <c r="AE35" t="n">
        <v>141611.5319732107</v>
      </c>
      <c r="AF35" t="n">
        <v>8.543154115902709e-06</v>
      </c>
      <c r="AG35" t="n">
        <v>4.39429012345679</v>
      </c>
      <c r="AH35" t="n">
        <v>128096.3261147591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5.3691</v>
      </c>
      <c r="E2" t="n">
        <v>18.62</v>
      </c>
      <c r="F2" t="n">
        <v>12.12</v>
      </c>
      <c r="G2" t="n">
        <v>6.32</v>
      </c>
      <c r="H2" t="n">
        <v>0.1</v>
      </c>
      <c r="I2" t="n">
        <v>115</v>
      </c>
      <c r="J2" t="n">
        <v>176.73</v>
      </c>
      <c r="K2" t="n">
        <v>52.44</v>
      </c>
      <c r="L2" t="n">
        <v>1</v>
      </c>
      <c r="M2" t="n">
        <v>113</v>
      </c>
      <c r="N2" t="n">
        <v>33.29</v>
      </c>
      <c r="O2" t="n">
        <v>22031.19</v>
      </c>
      <c r="P2" t="n">
        <v>157.17</v>
      </c>
      <c r="Q2" t="n">
        <v>446.6</v>
      </c>
      <c r="R2" t="n">
        <v>141.65</v>
      </c>
      <c r="S2" t="n">
        <v>28.73</v>
      </c>
      <c r="T2" t="n">
        <v>55253.97</v>
      </c>
      <c r="U2" t="n">
        <v>0.2</v>
      </c>
      <c r="V2" t="n">
        <v>0.67</v>
      </c>
      <c r="W2" t="n">
        <v>0.26</v>
      </c>
      <c r="X2" t="n">
        <v>3.39</v>
      </c>
      <c r="Y2" t="n">
        <v>1</v>
      </c>
      <c r="Z2" t="n">
        <v>10</v>
      </c>
      <c r="AA2" t="n">
        <v>211.9172458401981</v>
      </c>
      <c r="AB2" t="n">
        <v>289.9545248874829</v>
      </c>
      <c r="AC2" t="n">
        <v>262.2816719860385</v>
      </c>
      <c r="AD2" t="n">
        <v>211917.2458401981</v>
      </c>
      <c r="AE2" t="n">
        <v>289954.5248874829</v>
      </c>
      <c r="AF2" t="n">
        <v>4.90045198452969e-06</v>
      </c>
      <c r="AG2" t="n">
        <v>7.183641975308642</v>
      </c>
      <c r="AH2" t="n">
        <v>262281.6719860385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6.0448</v>
      </c>
      <c r="E3" t="n">
        <v>16.54</v>
      </c>
      <c r="F3" t="n">
        <v>11.14</v>
      </c>
      <c r="G3" t="n">
        <v>7.95</v>
      </c>
      <c r="H3" t="n">
        <v>0.13</v>
      </c>
      <c r="I3" t="n">
        <v>84</v>
      </c>
      <c r="J3" t="n">
        <v>177.1</v>
      </c>
      <c r="K3" t="n">
        <v>52.44</v>
      </c>
      <c r="L3" t="n">
        <v>1.25</v>
      </c>
      <c r="M3" t="n">
        <v>82</v>
      </c>
      <c r="N3" t="n">
        <v>33.41</v>
      </c>
      <c r="O3" t="n">
        <v>22076.81</v>
      </c>
      <c r="P3" t="n">
        <v>143.81</v>
      </c>
      <c r="Q3" t="n">
        <v>446.32</v>
      </c>
      <c r="R3" t="n">
        <v>109.43</v>
      </c>
      <c r="S3" t="n">
        <v>28.73</v>
      </c>
      <c r="T3" t="n">
        <v>39300.19</v>
      </c>
      <c r="U3" t="n">
        <v>0.26</v>
      </c>
      <c r="V3" t="n">
        <v>0.73</v>
      </c>
      <c r="W3" t="n">
        <v>0.21</v>
      </c>
      <c r="X3" t="n">
        <v>2.41</v>
      </c>
      <c r="Y3" t="n">
        <v>1</v>
      </c>
      <c r="Z3" t="n">
        <v>10</v>
      </c>
      <c r="AA3" t="n">
        <v>183.4304134700834</v>
      </c>
      <c r="AB3" t="n">
        <v>250.9775840883643</v>
      </c>
      <c r="AC3" t="n">
        <v>227.0246357122954</v>
      </c>
      <c r="AD3" t="n">
        <v>183430.4134700834</v>
      </c>
      <c r="AE3" t="n">
        <v>250977.5840883643</v>
      </c>
      <c r="AF3" t="n">
        <v>5.517172739581134e-06</v>
      </c>
      <c r="AG3" t="n">
        <v>6.381172839506173</v>
      </c>
      <c r="AH3" t="n">
        <v>227024.6357122954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6.4744</v>
      </c>
      <c r="E4" t="n">
        <v>15.45</v>
      </c>
      <c r="F4" t="n">
        <v>10.64</v>
      </c>
      <c r="G4" t="n">
        <v>9.529999999999999</v>
      </c>
      <c r="H4" t="n">
        <v>0.15</v>
      </c>
      <c r="I4" t="n">
        <v>67</v>
      </c>
      <c r="J4" t="n">
        <v>177.47</v>
      </c>
      <c r="K4" t="n">
        <v>52.44</v>
      </c>
      <c r="L4" t="n">
        <v>1.5</v>
      </c>
      <c r="M4" t="n">
        <v>65</v>
      </c>
      <c r="N4" t="n">
        <v>33.53</v>
      </c>
      <c r="O4" t="n">
        <v>22122.46</v>
      </c>
      <c r="P4" t="n">
        <v>136.86</v>
      </c>
      <c r="Q4" t="n">
        <v>446.35</v>
      </c>
      <c r="R4" t="n">
        <v>93.42</v>
      </c>
      <c r="S4" t="n">
        <v>28.73</v>
      </c>
      <c r="T4" t="n">
        <v>31377.97</v>
      </c>
      <c r="U4" t="n">
        <v>0.31</v>
      </c>
      <c r="V4" t="n">
        <v>0.77</v>
      </c>
      <c r="W4" t="n">
        <v>0.19</v>
      </c>
      <c r="X4" t="n">
        <v>1.92</v>
      </c>
      <c r="Y4" t="n">
        <v>1</v>
      </c>
      <c r="Z4" t="n">
        <v>10</v>
      </c>
      <c r="AA4" t="n">
        <v>174.5355175658843</v>
      </c>
      <c r="AB4" t="n">
        <v>238.8071950971331</v>
      </c>
      <c r="AC4" t="n">
        <v>216.0157715651352</v>
      </c>
      <c r="AD4" t="n">
        <v>174535.5175658843</v>
      </c>
      <c r="AE4" t="n">
        <v>238807.1950971331</v>
      </c>
      <c r="AF4" t="n">
        <v>5.909274613741414e-06</v>
      </c>
      <c r="AG4" t="n">
        <v>5.960648148148149</v>
      </c>
      <c r="AH4" t="n">
        <v>216015.7715651352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6.7927</v>
      </c>
      <c r="E5" t="n">
        <v>14.72</v>
      </c>
      <c r="F5" t="n">
        <v>10.31</v>
      </c>
      <c r="G5" t="n">
        <v>11.05</v>
      </c>
      <c r="H5" t="n">
        <v>0.17</v>
      </c>
      <c r="I5" t="n">
        <v>56</v>
      </c>
      <c r="J5" t="n">
        <v>177.84</v>
      </c>
      <c r="K5" t="n">
        <v>52.44</v>
      </c>
      <c r="L5" t="n">
        <v>1.75</v>
      </c>
      <c r="M5" t="n">
        <v>54</v>
      </c>
      <c r="N5" t="n">
        <v>33.65</v>
      </c>
      <c r="O5" t="n">
        <v>22168.15</v>
      </c>
      <c r="P5" t="n">
        <v>132.08</v>
      </c>
      <c r="Q5" t="n">
        <v>446.32</v>
      </c>
      <c r="R5" t="n">
        <v>82.34999999999999</v>
      </c>
      <c r="S5" t="n">
        <v>28.73</v>
      </c>
      <c r="T5" t="n">
        <v>25901.44</v>
      </c>
      <c r="U5" t="n">
        <v>0.35</v>
      </c>
      <c r="V5" t="n">
        <v>0.79</v>
      </c>
      <c r="W5" t="n">
        <v>0.17</v>
      </c>
      <c r="X5" t="n">
        <v>1.59</v>
      </c>
      <c r="Y5" t="n">
        <v>1</v>
      </c>
      <c r="Z5" t="n">
        <v>10</v>
      </c>
      <c r="AA5" t="n">
        <v>158.8964745776595</v>
      </c>
      <c r="AB5" t="n">
        <v>217.4091665347719</v>
      </c>
      <c r="AC5" t="n">
        <v>196.6599408164373</v>
      </c>
      <c r="AD5" t="n">
        <v>158896.4745776595</v>
      </c>
      <c r="AE5" t="n">
        <v>217409.1665347719</v>
      </c>
      <c r="AF5" t="n">
        <v>6.199791435308492e-06</v>
      </c>
      <c r="AG5" t="n">
        <v>5.679012345679013</v>
      </c>
      <c r="AH5" t="n">
        <v>196659.9408164373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7.037</v>
      </c>
      <c r="E6" t="n">
        <v>14.21</v>
      </c>
      <c r="F6" t="n">
        <v>10.08</v>
      </c>
      <c r="G6" t="n">
        <v>12.6</v>
      </c>
      <c r="H6" t="n">
        <v>0.2</v>
      </c>
      <c r="I6" t="n">
        <v>48</v>
      </c>
      <c r="J6" t="n">
        <v>178.21</v>
      </c>
      <c r="K6" t="n">
        <v>52.44</v>
      </c>
      <c r="L6" t="n">
        <v>2</v>
      </c>
      <c r="M6" t="n">
        <v>46</v>
      </c>
      <c r="N6" t="n">
        <v>33.77</v>
      </c>
      <c r="O6" t="n">
        <v>22213.89</v>
      </c>
      <c r="P6" t="n">
        <v>128.63</v>
      </c>
      <c r="Q6" t="n">
        <v>446.32</v>
      </c>
      <c r="R6" t="n">
        <v>75.05</v>
      </c>
      <c r="S6" t="n">
        <v>28.73</v>
      </c>
      <c r="T6" t="n">
        <v>22289.3</v>
      </c>
      <c r="U6" t="n">
        <v>0.38</v>
      </c>
      <c r="V6" t="n">
        <v>0.8100000000000001</v>
      </c>
      <c r="W6" t="n">
        <v>0.16</v>
      </c>
      <c r="X6" t="n">
        <v>1.36</v>
      </c>
      <c r="Y6" t="n">
        <v>1</v>
      </c>
      <c r="Z6" t="n">
        <v>10</v>
      </c>
      <c r="AA6" t="n">
        <v>154.9189271157344</v>
      </c>
      <c r="AB6" t="n">
        <v>211.9669106203594</v>
      </c>
      <c r="AC6" t="n">
        <v>191.7370861682404</v>
      </c>
      <c r="AD6" t="n">
        <v>154918.9271157344</v>
      </c>
      <c r="AE6" t="n">
        <v>211966.9106203594</v>
      </c>
      <c r="AF6" t="n">
        <v>6.422767431252058e-06</v>
      </c>
      <c r="AG6" t="n">
        <v>5.482253086419754</v>
      </c>
      <c r="AH6" t="n">
        <v>191737.0861682403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7.2808</v>
      </c>
      <c r="E7" t="n">
        <v>13.73</v>
      </c>
      <c r="F7" t="n">
        <v>9.859999999999999</v>
      </c>
      <c r="G7" t="n">
        <v>14.42</v>
      </c>
      <c r="H7" t="n">
        <v>0.22</v>
      </c>
      <c r="I7" t="n">
        <v>41</v>
      </c>
      <c r="J7" t="n">
        <v>178.59</v>
      </c>
      <c r="K7" t="n">
        <v>52.44</v>
      </c>
      <c r="L7" t="n">
        <v>2.25</v>
      </c>
      <c r="M7" t="n">
        <v>39</v>
      </c>
      <c r="N7" t="n">
        <v>33.89</v>
      </c>
      <c r="O7" t="n">
        <v>22259.66</v>
      </c>
      <c r="P7" t="n">
        <v>125.23</v>
      </c>
      <c r="Q7" t="n">
        <v>446.3</v>
      </c>
      <c r="R7" t="n">
        <v>67.63</v>
      </c>
      <c r="S7" t="n">
        <v>28.73</v>
      </c>
      <c r="T7" t="n">
        <v>18617.12</v>
      </c>
      <c r="U7" t="n">
        <v>0.42</v>
      </c>
      <c r="V7" t="n">
        <v>0.83</v>
      </c>
      <c r="W7" t="n">
        <v>0.15</v>
      </c>
      <c r="X7" t="n">
        <v>1.14</v>
      </c>
      <c r="Y7" t="n">
        <v>1</v>
      </c>
      <c r="Z7" t="n">
        <v>10</v>
      </c>
      <c r="AA7" t="n">
        <v>151.403874324823</v>
      </c>
      <c r="AB7" t="n">
        <v>207.1574603186523</v>
      </c>
      <c r="AC7" t="n">
        <v>187.3866430532208</v>
      </c>
      <c r="AD7" t="n">
        <v>151403.874324823</v>
      </c>
      <c r="AE7" t="n">
        <v>207157.4603186522</v>
      </c>
      <c r="AF7" t="n">
        <v>6.645287070265736e-06</v>
      </c>
      <c r="AG7" t="n">
        <v>5.297067901234568</v>
      </c>
      <c r="AH7" t="n">
        <v>187386.6430532208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7.4189</v>
      </c>
      <c r="E8" t="n">
        <v>13.48</v>
      </c>
      <c r="F8" t="n">
        <v>9.74</v>
      </c>
      <c r="G8" t="n">
        <v>15.8</v>
      </c>
      <c r="H8" t="n">
        <v>0.25</v>
      </c>
      <c r="I8" t="n">
        <v>37</v>
      </c>
      <c r="J8" t="n">
        <v>178.96</v>
      </c>
      <c r="K8" t="n">
        <v>52.44</v>
      </c>
      <c r="L8" t="n">
        <v>2.5</v>
      </c>
      <c r="M8" t="n">
        <v>35</v>
      </c>
      <c r="N8" t="n">
        <v>34.02</v>
      </c>
      <c r="O8" t="n">
        <v>22305.48</v>
      </c>
      <c r="P8" t="n">
        <v>123.28</v>
      </c>
      <c r="Q8" t="n">
        <v>446.32</v>
      </c>
      <c r="R8" t="n">
        <v>63.92</v>
      </c>
      <c r="S8" t="n">
        <v>28.73</v>
      </c>
      <c r="T8" t="n">
        <v>16780.41</v>
      </c>
      <c r="U8" t="n">
        <v>0.45</v>
      </c>
      <c r="V8" t="n">
        <v>0.84</v>
      </c>
      <c r="W8" t="n">
        <v>0.14</v>
      </c>
      <c r="X8" t="n">
        <v>1.02</v>
      </c>
      <c r="Y8" t="n">
        <v>1</v>
      </c>
      <c r="Z8" t="n">
        <v>10</v>
      </c>
      <c r="AA8" t="n">
        <v>139.4274080224601</v>
      </c>
      <c r="AB8" t="n">
        <v>190.7707307593643</v>
      </c>
      <c r="AC8" t="n">
        <v>172.5638399641466</v>
      </c>
      <c r="AD8" t="n">
        <v>139427.4080224601</v>
      </c>
      <c r="AE8" t="n">
        <v>190770.7307593643</v>
      </c>
      <c r="AF8" t="n">
        <v>6.771332854300966e-06</v>
      </c>
      <c r="AG8" t="n">
        <v>5.200617283950617</v>
      </c>
      <c r="AH8" t="n">
        <v>172563.8399641466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7.5689</v>
      </c>
      <c r="E9" t="n">
        <v>13.21</v>
      </c>
      <c r="F9" t="n">
        <v>9.619999999999999</v>
      </c>
      <c r="G9" t="n">
        <v>17.49</v>
      </c>
      <c r="H9" t="n">
        <v>0.27</v>
      </c>
      <c r="I9" t="n">
        <v>33</v>
      </c>
      <c r="J9" t="n">
        <v>179.33</v>
      </c>
      <c r="K9" t="n">
        <v>52.44</v>
      </c>
      <c r="L9" t="n">
        <v>2.75</v>
      </c>
      <c r="M9" t="n">
        <v>31</v>
      </c>
      <c r="N9" t="n">
        <v>34.14</v>
      </c>
      <c r="O9" t="n">
        <v>22351.34</v>
      </c>
      <c r="P9" t="n">
        <v>121.3</v>
      </c>
      <c r="Q9" t="n">
        <v>446.28</v>
      </c>
      <c r="R9" t="n">
        <v>59.86</v>
      </c>
      <c r="S9" t="n">
        <v>28.73</v>
      </c>
      <c r="T9" t="n">
        <v>14770.13</v>
      </c>
      <c r="U9" t="n">
        <v>0.48</v>
      </c>
      <c r="V9" t="n">
        <v>0.85</v>
      </c>
      <c r="W9" t="n">
        <v>0.13</v>
      </c>
      <c r="X9" t="n">
        <v>0.9</v>
      </c>
      <c r="Y9" t="n">
        <v>1</v>
      </c>
      <c r="Z9" t="n">
        <v>10</v>
      </c>
      <c r="AA9" t="n">
        <v>137.5134048691541</v>
      </c>
      <c r="AB9" t="n">
        <v>188.1519072051527</v>
      </c>
      <c r="AC9" t="n">
        <v>170.1949532544062</v>
      </c>
      <c r="AD9" t="n">
        <v>137513.4048691541</v>
      </c>
      <c r="AE9" t="n">
        <v>188151.9072051527</v>
      </c>
      <c r="AF9" t="n">
        <v>6.908239933267545e-06</v>
      </c>
      <c r="AG9" t="n">
        <v>5.096450617283951</v>
      </c>
      <c r="AH9" t="n">
        <v>170194.9532544062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7.6913</v>
      </c>
      <c r="E10" t="n">
        <v>13</v>
      </c>
      <c r="F10" t="n">
        <v>9.51</v>
      </c>
      <c r="G10" t="n">
        <v>19.03</v>
      </c>
      <c r="H10" t="n">
        <v>0.3</v>
      </c>
      <c r="I10" t="n">
        <v>30</v>
      </c>
      <c r="J10" t="n">
        <v>179.7</v>
      </c>
      <c r="K10" t="n">
        <v>52.44</v>
      </c>
      <c r="L10" t="n">
        <v>3</v>
      </c>
      <c r="M10" t="n">
        <v>28</v>
      </c>
      <c r="N10" t="n">
        <v>34.26</v>
      </c>
      <c r="O10" t="n">
        <v>22397.24</v>
      </c>
      <c r="P10" t="n">
        <v>119.38</v>
      </c>
      <c r="Q10" t="n">
        <v>446.3</v>
      </c>
      <c r="R10" t="n">
        <v>56.28</v>
      </c>
      <c r="S10" t="n">
        <v>28.73</v>
      </c>
      <c r="T10" t="n">
        <v>12997.41</v>
      </c>
      <c r="U10" t="n">
        <v>0.51</v>
      </c>
      <c r="V10" t="n">
        <v>0.86</v>
      </c>
      <c r="W10" t="n">
        <v>0.13</v>
      </c>
      <c r="X10" t="n">
        <v>0.79</v>
      </c>
      <c r="Y10" t="n">
        <v>1</v>
      </c>
      <c r="Z10" t="n">
        <v>10</v>
      </c>
      <c r="AA10" t="n">
        <v>135.8930105529174</v>
      </c>
      <c r="AB10" t="n">
        <v>185.9348122149268</v>
      </c>
      <c r="AC10" t="n">
        <v>168.1894546983344</v>
      </c>
      <c r="AD10" t="n">
        <v>135893.0105529174</v>
      </c>
      <c r="AE10" t="n">
        <v>185934.8122149268</v>
      </c>
      <c r="AF10" t="n">
        <v>7.019956109704272e-06</v>
      </c>
      <c r="AG10" t="n">
        <v>5.015432098765433</v>
      </c>
      <c r="AH10" t="n">
        <v>168189.4546983344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7.874</v>
      </c>
      <c r="E11" t="n">
        <v>12.7</v>
      </c>
      <c r="F11" t="n">
        <v>9.32</v>
      </c>
      <c r="G11" t="n">
        <v>20.71</v>
      </c>
      <c r="H11" t="n">
        <v>0.32</v>
      </c>
      <c r="I11" t="n">
        <v>27</v>
      </c>
      <c r="J11" t="n">
        <v>180.07</v>
      </c>
      <c r="K11" t="n">
        <v>52.44</v>
      </c>
      <c r="L11" t="n">
        <v>3.25</v>
      </c>
      <c r="M11" t="n">
        <v>25</v>
      </c>
      <c r="N11" t="n">
        <v>34.38</v>
      </c>
      <c r="O11" t="n">
        <v>22443.18</v>
      </c>
      <c r="P11" t="n">
        <v>116.38</v>
      </c>
      <c r="Q11" t="n">
        <v>446.32</v>
      </c>
      <c r="R11" t="n">
        <v>49.82</v>
      </c>
      <c r="S11" t="n">
        <v>28.73</v>
      </c>
      <c r="T11" t="n">
        <v>9779.440000000001</v>
      </c>
      <c r="U11" t="n">
        <v>0.58</v>
      </c>
      <c r="V11" t="n">
        <v>0.87</v>
      </c>
      <c r="W11" t="n">
        <v>0.12</v>
      </c>
      <c r="X11" t="n">
        <v>0.6</v>
      </c>
      <c r="Y11" t="n">
        <v>1</v>
      </c>
      <c r="Z11" t="n">
        <v>10</v>
      </c>
      <c r="AA11" t="n">
        <v>133.3183140358305</v>
      </c>
      <c r="AB11" t="n">
        <v>182.4119988526566</v>
      </c>
      <c r="AC11" t="n">
        <v>165.0028536990585</v>
      </c>
      <c r="AD11" t="n">
        <v>133318.3140358305</v>
      </c>
      <c r="AE11" t="n">
        <v>182411.9988526565</v>
      </c>
      <c r="AF11" t="n">
        <v>7.186708931885563e-06</v>
      </c>
      <c r="AG11" t="n">
        <v>4.899691358024691</v>
      </c>
      <c r="AH11" t="n">
        <v>165002.8536990585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7.7065</v>
      </c>
      <c r="E12" t="n">
        <v>12.98</v>
      </c>
      <c r="F12" t="n">
        <v>9.630000000000001</v>
      </c>
      <c r="G12" t="n">
        <v>22.23</v>
      </c>
      <c r="H12" t="n">
        <v>0.34</v>
      </c>
      <c r="I12" t="n">
        <v>26</v>
      </c>
      <c r="J12" t="n">
        <v>180.45</v>
      </c>
      <c r="K12" t="n">
        <v>52.44</v>
      </c>
      <c r="L12" t="n">
        <v>3.5</v>
      </c>
      <c r="M12" t="n">
        <v>24</v>
      </c>
      <c r="N12" t="n">
        <v>34.51</v>
      </c>
      <c r="O12" t="n">
        <v>22489.16</v>
      </c>
      <c r="P12" t="n">
        <v>119.98</v>
      </c>
      <c r="Q12" t="n">
        <v>446.31</v>
      </c>
      <c r="R12" t="n">
        <v>61.25</v>
      </c>
      <c r="S12" t="n">
        <v>28.73</v>
      </c>
      <c r="T12" t="n">
        <v>15500.32</v>
      </c>
      <c r="U12" t="n">
        <v>0.47</v>
      </c>
      <c r="V12" t="n">
        <v>0.85</v>
      </c>
      <c r="W12" t="n">
        <v>0.11</v>
      </c>
      <c r="X12" t="n">
        <v>0.91</v>
      </c>
      <c r="Y12" t="n">
        <v>1</v>
      </c>
      <c r="Z12" t="n">
        <v>10</v>
      </c>
      <c r="AA12" t="n">
        <v>136.1593200659421</v>
      </c>
      <c r="AB12" t="n">
        <v>186.2991886393935</v>
      </c>
      <c r="AC12" t="n">
        <v>168.5190555482557</v>
      </c>
      <c r="AD12" t="n">
        <v>136159.3200659421</v>
      </c>
      <c r="AE12" t="n">
        <v>186299.1886393935</v>
      </c>
      <c r="AF12" t="n">
        <v>7.033829360372884e-06</v>
      </c>
      <c r="AG12" t="n">
        <v>5.007716049382717</v>
      </c>
      <c r="AH12" t="n">
        <v>168519.0555482557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7.8769</v>
      </c>
      <c r="E13" t="n">
        <v>12.7</v>
      </c>
      <c r="F13" t="n">
        <v>9.42</v>
      </c>
      <c r="G13" t="n">
        <v>23.55</v>
      </c>
      <c r="H13" t="n">
        <v>0.37</v>
      </c>
      <c r="I13" t="n">
        <v>24</v>
      </c>
      <c r="J13" t="n">
        <v>180.82</v>
      </c>
      <c r="K13" t="n">
        <v>52.44</v>
      </c>
      <c r="L13" t="n">
        <v>3.75</v>
      </c>
      <c r="M13" t="n">
        <v>22</v>
      </c>
      <c r="N13" t="n">
        <v>34.63</v>
      </c>
      <c r="O13" t="n">
        <v>22535.19</v>
      </c>
      <c r="P13" t="n">
        <v>116.86</v>
      </c>
      <c r="Q13" t="n">
        <v>446.28</v>
      </c>
      <c r="R13" t="n">
        <v>53.64</v>
      </c>
      <c r="S13" t="n">
        <v>28.73</v>
      </c>
      <c r="T13" t="n">
        <v>11707.12</v>
      </c>
      <c r="U13" t="n">
        <v>0.54</v>
      </c>
      <c r="V13" t="n">
        <v>0.86</v>
      </c>
      <c r="W13" t="n">
        <v>0.12</v>
      </c>
      <c r="X13" t="n">
        <v>0.7</v>
      </c>
      <c r="Y13" t="n">
        <v>1</v>
      </c>
      <c r="Z13" t="n">
        <v>10</v>
      </c>
      <c r="AA13" t="n">
        <v>133.5944792464761</v>
      </c>
      <c r="AB13" t="n">
        <v>182.7898602774108</v>
      </c>
      <c r="AC13" t="n">
        <v>165.3446525597662</v>
      </c>
      <c r="AD13" t="n">
        <v>133594.4792464761</v>
      </c>
      <c r="AE13" t="n">
        <v>182789.8602774108</v>
      </c>
      <c r="AF13" t="n">
        <v>7.189355802078918e-06</v>
      </c>
      <c r="AG13" t="n">
        <v>4.899691358024691</v>
      </c>
      <c r="AH13" t="n">
        <v>165344.6525597662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9.33</v>
      </c>
      <c r="G14" t="n">
        <v>25.46</v>
      </c>
      <c r="H14" t="n">
        <v>0.39</v>
      </c>
      <c r="I14" t="n">
        <v>22</v>
      </c>
      <c r="J14" t="n">
        <v>181.19</v>
      </c>
      <c r="K14" t="n">
        <v>52.44</v>
      </c>
      <c r="L14" t="n">
        <v>4</v>
      </c>
      <c r="M14" t="n">
        <v>20</v>
      </c>
      <c r="N14" t="n">
        <v>34.75</v>
      </c>
      <c r="O14" t="n">
        <v>22581.25</v>
      </c>
      <c r="P14" t="n">
        <v>115.14</v>
      </c>
      <c r="Q14" t="n">
        <v>446.28</v>
      </c>
      <c r="R14" t="n">
        <v>50.66</v>
      </c>
      <c r="S14" t="n">
        <v>28.73</v>
      </c>
      <c r="T14" t="n">
        <v>10223.97</v>
      </c>
      <c r="U14" t="n">
        <v>0.57</v>
      </c>
      <c r="V14" t="n">
        <v>0.87</v>
      </c>
      <c r="W14" t="n">
        <v>0.12</v>
      </c>
      <c r="X14" t="n">
        <v>0.61</v>
      </c>
      <c r="Y14" t="n">
        <v>1</v>
      </c>
      <c r="Z14" t="n">
        <v>10</v>
      </c>
      <c r="AA14" t="n">
        <v>132.3237888374945</v>
      </c>
      <c r="AB14" t="n">
        <v>181.0512456009388</v>
      </c>
      <c r="AC14" t="n">
        <v>163.7719688278551</v>
      </c>
      <c r="AD14" t="n">
        <v>132323.7888374945</v>
      </c>
      <c r="AE14" t="n">
        <v>181051.2456009388</v>
      </c>
      <c r="AF14" t="n">
        <v>7.279897016968813e-06</v>
      </c>
      <c r="AG14" t="n">
        <v>4.837962962962963</v>
      </c>
      <c r="AH14" t="n">
        <v>163771.9688278551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8.022500000000001</v>
      </c>
      <c r="E15" t="n">
        <v>12.46</v>
      </c>
      <c r="F15" t="n">
        <v>9.300000000000001</v>
      </c>
      <c r="G15" t="n">
        <v>26.57</v>
      </c>
      <c r="H15" t="n">
        <v>0.42</v>
      </c>
      <c r="I15" t="n">
        <v>21</v>
      </c>
      <c r="J15" t="n">
        <v>181.57</v>
      </c>
      <c r="K15" t="n">
        <v>52.44</v>
      </c>
      <c r="L15" t="n">
        <v>4.25</v>
      </c>
      <c r="M15" t="n">
        <v>19</v>
      </c>
      <c r="N15" t="n">
        <v>34.88</v>
      </c>
      <c r="O15" t="n">
        <v>22627.36</v>
      </c>
      <c r="P15" t="n">
        <v>114.22</v>
      </c>
      <c r="Q15" t="n">
        <v>446.27</v>
      </c>
      <c r="R15" t="n">
        <v>49.5</v>
      </c>
      <c r="S15" t="n">
        <v>28.73</v>
      </c>
      <c r="T15" t="n">
        <v>9648.83</v>
      </c>
      <c r="U15" t="n">
        <v>0.58</v>
      </c>
      <c r="V15" t="n">
        <v>0.88</v>
      </c>
      <c r="W15" t="n">
        <v>0.11</v>
      </c>
      <c r="X15" t="n">
        <v>0.58</v>
      </c>
      <c r="Y15" t="n">
        <v>1</v>
      </c>
      <c r="Z15" t="n">
        <v>10</v>
      </c>
      <c r="AA15" t="n">
        <v>131.7228618877451</v>
      </c>
      <c r="AB15" t="n">
        <v>180.229030837266</v>
      </c>
      <c r="AC15" t="n">
        <v>163.0282250872413</v>
      </c>
      <c r="AD15" t="n">
        <v>131722.8618877451</v>
      </c>
      <c r="AE15" t="n">
        <v>180229.030837266</v>
      </c>
      <c r="AF15" t="n">
        <v>7.322246940062477e-06</v>
      </c>
      <c r="AG15" t="n">
        <v>4.807098765432099</v>
      </c>
      <c r="AH15" t="n">
        <v>163028.2250872413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8.062200000000001</v>
      </c>
      <c r="E16" t="n">
        <v>12.4</v>
      </c>
      <c r="F16" t="n">
        <v>9.27</v>
      </c>
      <c r="G16" t="n">
        <v>27.82</v>
      </c>
      <c r="H16" t="n">
        <v>0.44</v>
      </c>
      <c r="I16" t="n">
        <v>20</v>
      </c>
      <c r="J16" t="n">
        <v>181.94</v>
      </c>
      <c r="K16" t="n">
        <v>52.44</v>
      </c>
      <c r="L16" t="n">
        <v>4.5</v>
      </c>
      <c r="M16" t="n">
        <v>18</v>
      </c>
      <c r="N16" t="n">
        <v>35</v>
      </c>
      <c r="O16" t="n">
        <v>22673.63</v>
      </c>
      <c r="P16" t="n">
        <v>113.63</v>
      </c>
      <c r="Q16" t="n">
        <v>446.27</v>
      </c>
      <c r="R16" t="n">
        <v>48.69</v>
      </c>
      <c r="S16" t="n">
        <v>28.73</v>
      </c>
      <c r="T16" t="n">
        <v>9251.74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131.2671229885237</v>
      </c>
      <c r="AB16" t="n">
        <v>179.6054687695704</v>
      </c>
      <c r="AC16" t="n">
        <v>162.4641749081115</v>
      </c>
      <c r="AD16" t="n">
        <v>131267.1229885237</v>
      </c>
      <c r="AE16" t="n">
        <v>179605.4687695704</v>
      </c>
      <c r="AF16" t="n">
        <v>7.35848168029563e-06</v>
      </c>
      <c r="AG16" t="n">
        <v>4.783950617283951</v>
      </c>
      <c r="AH16" t="n">
        <v>162464.1749081115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8.145</v>
      </c>
      <c r="E17" t="n">
        <v>12.28</v>
      </c>
      <c r="F17" t="n">
        <v>9.220000000000001</v>
      </c>
      <c r="G17" t="n">
        <v>30.72</v>
      </c>
      <c r="H17" t="n">
        <v>0.46</v>
      </c>
      <c r="I17" t="n">
        <v>18</v>
      </c>
      <c r="J17" t="n">
        <v>182.32</v>
      </c>
      <c r="K17" t="n">
        <v>52.44</v>
      </c>
      <c r="L17" t="n">
        <v>4.75</v>
      </c>
      <c r="M17" t="n">
        <v>16</v>
      </c>
      <c r="N17" t="n">
        <v>35.12</v>
      </c>
      <c r="O17" t="n">
        <v>22719.83</v>
      </c>
      <c r="P17" t="n">
        <v>112.17</v>
      </c>
      <c r="Q17" t="n">
        <v>446.27</v>
      </c>
      <c r="R17" t="n">
        <v>46.75</v>
      </c>
      <c r="S17" t="n">
        <v>28.73</v>
      </c>
      <c r="T17" t="n">
        <v>8292.129999999999</v>
      </c>
      <c r="U17" t="n">
        <v>0.61</v>
      </c>
      <c r="V17" t="n">
        <v>0.88</v>
      </c>
      <c r="W17" t="n">
        <v>0.11</v>
      </c>
      <c r="X17" t="n">
        <v>0.5</v>
      </c>
      <c r="Y17" t="n">
        <v>1</v>
      </c>
      <c r="Z17" t="n">
        <v>10</v>
      </c>
      <c r="AA17" t="n">
        <v>130.2806358774986</v>
      </c>
      <c r="AB17" t="n">
        <v>178.2557135835267</v>
      </c>
      <c r="AC17" t="n">
        <v>161.2432384626301</v>
      </c>
      <c r="AD17" t="n">
        <v>130280.6358774986</v>
      </c>
      <c r="AE17" t="n">
        <v>178255.7135835267</v>
      </c>
      <c r="AF17" t="n">
        <v>7.434054387885181e-06</v>
      </c>
      <c r="AG17" t="n">
        <v>4.737654320987654</v>
      </c>
      <c r="AH17" t="n">
        <v>161243.2384626301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8.1945</v>
      </c>
      <c r="E18" t="n">
        <v>12.2</v>
      </c>
      <c r="F18" t="n">
        <v>9.18</v>
      </c>
      <c r="G18" t="n">
        <v>32.39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15</v>
      </c>
      <c r="N18" t="n">
        <v>35.25</v>
      </c>
      <c r="O18" t="n">
        <v>22766.06</v>
      </c>
      <c r="P18" t="n">
        <v>111.1</v>
      </c>
      <c r="Q18" t="n">
        <v>446.3</v>
      </c>
      <c r="R18" t="n">
        <v>45.5</v>
      </c>
      <c r="S18" t="n">
        <v>28.73</v>
      </c>
      <c r="T18" t="n">
        <v>7669.87</v>
      </c>
      <c r="U18" t="n">
        <v>0.63</v>
      </c>
      <c r="V18" t="n">
        <v>0.89</v>
      </c>
      <c r="W18" t="n">
        <v>0.11</v>
      </c>
      <c r="X18" t="n">
        <v>0.46</v>
      </c>
      <c r="Y18" t="n">
        <v>1</v>
      </c>
      <c r="Z18" t="n">
        <v>10</v>
      </c>
      <c r="AA18" t="n">
        <v>129.6279303317632</v>
      </c>
      <c r="AB18" t="n">
        <v>177.3626530605156</v>
      </c>
      <c r="AC18" t="n">
        <v>160.4354103825166</v>
      </c>
      <c r="AD18" t="n">
        <v>129627.9303317632</v>
      </c>
      <c r="AE18" t="n">
        <v>177362.6530605156</v>
      </c>
      <c r="AF18" t="n">
        <v>7.479233723944151e-06</v>
      </c>
      <c r="AG18" t="n">
        <v>4.706790123456789</v>
      </c>
      <c r="AH18" t="n">
        <v>160435.4103825166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8.195600000000001</v>
      </c>
      <c r="E19" t="n">
        <v>12.2</v>
      </c>
      <c r="F19" t="n">
        <v>9.18</v>
      </c>
      <c r="G19" t="n">
        <v>32.39</v>
      </c>
      <c r="H19" t="n">
        <v>0.51</v>
      </c>
      <c r="I19" t="n">
        <v>17</v>
      </c>
      <c r="J19" t="n">
        <v>183.07</v>
      </c>
      <c r="K19" t="n">
        <v>52.44</v>
      </c>
      <c r="L19" t="n">
        <v>5.25</v>
      </c>
      <c r="M19" t="n">
        <v>15</v>
      </c>
      <c r="N19" t="n">
        <v>35.37</v>
      </c>
      <c r="O19" t="n">
        <v>22812.34</v>
      </c>
      <c r="P19" t="n">
        <v>110.62</v>
      </c>
      <c r="Q19" t="n">
        <v>446.29</v>
      </c>
      <c r="R19" t="n">
        <v>45.53</v>
      </c>
      <c r="S19" t="n">
        <v>28.73</v>
      </c>
      <c r="T19" t="n">
        <v>7686.53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129.4801328125085</v>
      </c>
      <c r="AB19" t="n">
        <v>177.160429974305</v>
      </c>
      <c r="AC19" t="n">
        <v>160.252487183832</v>
      </c>
      <c r="AD19" t="n">
        <v>129480.1328125085</v>
      </c>
      <c r="AE19" t="n">
        <v>177160.429974305</v>
      </c>
      <c r="AF19" t="n">
        <v>7.480237709189907e-06</v>
      </c>
      <c r="AG19" t="n">
        <v>4.706790123456789</v>
      </c>
      <c r="AH19" t="n">
        <v>160252.487183832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8.2393</v>
      </c>
      <c r="E20" t="n">
        <v>12.14</v>
      </c>
      <c r="F20" t="n">
        <v>9.15</v>
      </c>
      <c r="G20" t="n">
        <v>34.3</v>
      </c>
      <c r="H20" t="n">
        <v>0.53</v>
      </c>
      <c r="I20" t="n">
        <v>16</v>
      </c>
      <c r="J20" t="n">
        <v>183.44</v>
      </c>
      <c r="K20" t="n">
        <v>52.44</v>
      </c>
      <c r="L20" t="n">
        <v>5.5</v>
      </c>
      <c r="M20" t="n">
        <v>14</v>
      </c>
      <c r="N20" t="n">
        <v>35.5</v>
      </c>
      <c r="O20" t="n">
        <v>22858.66</v>
      </c>
      <c r="P20" t="n">
        <v>109.99</v>
      </c>
      <c r="Q20" t="n">
        <v>446.34</v>
      </c>
      <c r="R20" t="n">
        <v>44.45</v>
      </c>
      <c r="S20" t="n">
        <v>28.73</v>
      </c>
      <c r="T20" t="n">
        <v>7148.82</v>
      </c>
      <c r="U20" t="n">
        <v>0.65</v>
      </c>
      <c r="V20" t="n">
        <v>0.89</v>
      </c>
      <c r="W20" t="n">
        <v>0.11</v>
      </c>
      <c r="X20" t="n">
        <v>0.43</v>
      </c>
      <c r="Y20" t="n">
        <v>1</v>
      </c>
      <c r="Z20" t="n">
        <v>10</v>
      </c>
      <c r="AA20" t="n">
        <v>129.011109411874</v>
      </c>
      <c r="AB20" t="n">
        <v>176.5186914657051</v>
      </c>
      <c r="AC20" t="n">
        <v>159.671995297807</v>
      </c>
      <c r="AD20" t="n">
        <v>129011.109411874</v>
      </c>
      <c r="AE20" t="n">
        <v>176518.6914657051</v>
      </c>
      <c r="AF20" t="n">
        <v>7.520123304862169e-06</v>
      </c>
      <c r="AG20" t="n">
        <v>4.683641975308642</v>
      </c>
      <c r="AH20" t="n">
        <v>159671.995297807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8.293799999999999</v>
      </c>
      <c r="E21" t="n">
        <v>12.06</v>
      </c>
      <c r="F21" t="n">
        <v>9.1</v>
      </c>
      <c r="G21" t="n">
        <v>36.41</v>
      </c>
      <c r="H21" t="n">
        <v>0.55</v>
      </c>
      <c r="I21" t="n">
        <v>15</v>
      </c>
      <c r="J21" t="n">
        <v>183.82</v>
      </c>
      <c r="K21" t="n">
        <v>52.44</v>
      </c>
      <c r="L21" t="n">
        <v>5.75</v>
      </c>
      <c r="M21" t="n">
        <v>13</v>
      </c>
      <c r="N21" t="n">
        <v>35.63</v>
      </c>
      <c r="O21" t="n">
        <v>22905.03</v>
      </c>
      <c r="P21" t="n">
        <v>108.99</v>
      </c>
      <c r="Q21" t="n">
        <v>446.27</v>
      </c>
      <c r="R21" t="n">
        <v>43.03</v>
      </c>
      <c r="S21" t="n">
        <v>28.73</v>
      </c>
      <c r="T21" t="n">
        <v>6444.55</v>
      </c>
      <c r="U21" t="n">
        <v>0.67</v>
      </c>
      <c r="V21" t="n">
        <v>0.89</v>
      </c>
      <c r="W21" t="n">
        <v>0.11</v>
      </c>
      <c r="X21" t="n">
        <v>0.38</v>
      </c>
      <c r="Y21" t="n">
        <v>1</v>
      </c>
      <c r="Z21" t="n">
        <v>10</v>
      </c>
      <c r="AA21" t="n">
        <v>128.3530331206952</v>
      </c>
      <c r="AB21" t="n">
        <v>175.6182824518377</v>
      </c>
      <c r="AC21" t="n">
        <v>158.8575200564908</v>
      </c>
      <c r="AD21" t="n">
        <v>128353.0331206952</v>
      </c>
      <c r="AE21" t="n">
        <v>175618.2824518377</v>
      </c>
      <c r="AF21" t="n">
        <v>7.569866210220025e-06</v>
      </c>
      <c r="AG21" t="n">
        <v>4.652777777777778</v>
      </c>
      <c r="AH21" t="n">
        <v>158857.5200564908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8.382400000000001</v>
      </c>
      <c r="E22" t="n">
        <v>11.93</v>
      </c>
      <c r="F22" t="n">
        <v>9.01</v>
      </c>
      <c r="G22" t="n">
        <v>38.62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107.34</v>
      </c>
      <c r="Q22" t="n">
        <v>446.27</v>
      </c>
      <c r="R22" t="n">
        <v>39.84</v>
      </c>
      <c r="S22" t="n">
        <v>28.73</v>
      </c>
      <c r="T22" t="n">
        <v>4856.71</v>
      </c>
      <c r="U22" t="n">
        <v>0.72</v>
      </c>
      <c r="V22" t="n">
        <v>0.9</v>
      </c>
      <c r="W22" t="n">
        <v>0.1</v>
      </c>
      <c r="X22" t="n">
        <v>0.29</v>
      </c>
      <c r="Y22" t="n">
        <v>1</v>
      </c>
      <c r="Z22" t="n">
        <v>10</v>
      </c>
      <c r="AA22" t="n">
        <v>117.1951917941511</v>
      </c>
      <c r="AB22" t="n">
        <v>160.3516316996498</v>
      </c>
      <c r="AC22" t="n">
        <v>145.0478970252079</v>
      </c>
      <c r="AD22" t="n">
        <v>117195.1917941511</v>
      </c>
      <c r="AE22" t="n">
        <v>160351.6316996498</v>
      </c>
      <c r="AF22" t="n">
        <v>7.650732658196285e-06</v>
      </c>
      <c r="AG22" t="n">
        <v>4.602623456790123</v>
      </c>
      <c r="AH22" t="n">
        <v>145047.8970252079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8.3102</v>
      </c>
      <c r="E23" t="n">
        <v>12.03</v>
      </c>
      <c r="F23" t="n">
        <v>9.119999999999999</v>
      </c>
      <c r="G23" t="n">
        <v>39.06</v>
      </c>
      <c r="H23" t="n">
        <v>0.6</v>
      </c>
      <c r="I23" t="n">
        <v>14</v>
      </c>
      <c r="J23" t="n">
        <v>184.57</v>
      </c>
      <c r="K23" t="n">
        <v>52.44</v>
      </c>
      <c r="L23" t="n">
        <v>6.25</v>
      </c>
      <c r="M23" t="n">
        <v>12</v>
      </c>
      <c r="N23" t="n">
        <v>35.88</v>
      </c>
      <c r="O23" t="n">
        <v>22997.88</v>
      </c>
      <c r="P23" t="n">
        <v>108</v>
      </c>
      <c r="Q23" t="n">
        <v>446.28</v>
      </c>
      <c r="R23" t="n">
        <v>43.8</v>
      </c>
      <c r="S23" t="n">
        <v>28.73</v>
      </c>
      <c r="T23" t="n">
        <v>6837.05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128.0049677575749</v>
      </c>
      <c r="AB23" t="n">
        <v>175.1420440664567</v>
      </c>
      <c r="AC23" t="n">
        <v>158.4267331942057</v>
      </c>
      <c r="AD23" t="n">
        <v>128004.9677575749</v>
      </c>
      <c r="AE23" t="n">
        <v>175142.0440664568</v>
      </c>
      <c r="AF23" t="n">
        <v>7.584834717520372e-06</v>
      </c>
      <c r="AG23" t="n">
        <v>4.641203703703704</v>
      </c>
      <c r="AH23" t="n">
        <v>158426.7331942057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8.3653</v>
      </c>
      <c r="E24" t="n">
        <v>11.95</v>
      </c>
      <c r="F24" t="n">
        <v>9.07</v>
      </c>
      <c r="G24" t="n">
        <v>41.87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106.89</v>
      </c>
      <c r="Q24" t="n">
        <v>446.39</v>
      </c>
      <c r="R24" t="n">
        <v>42.2</v>
      </c>
      <c r="S24" t="n">
        <v>28.73</v>
      </c>
      <c r="T24" t="n">
        <v>6038.48</v>
      </c>
      <c r="U24" t="n">
        <v>0.68</v>
      </c>
      <c r="V24" t="n">
        <v>0.9</v>
      </c>
      <c r="W24" t="n">
        <v>0.1</v>
      </c>
      <c r="X24" t="n">
        <v>0.35</v>
      </c>
      <c r="Y24" t="n">
        <v>1</v>
      </c>
      <c r="Z24" t="n">
        <v>10</v>
      </c>
      <c r="AA24" t="n">
        <v>117.2368761208185</v>
      </c>
      <c r="AB24" t="n">
        <v>160.4086660343787</v>
      </c>
      <c r="AC24" t="n">
        <v>145.0994880830785</v>
      </c>
      <c r="AD24" t="n">
        <v>117236.8761208185</v>
      </c>
      <c r="AE24" t="n">
        <v>160408.6660343787</v>
      </c>
      <c r="AF24" t="n">
        <v>7.635125251194094e-06</v>
      </c>
      <c r="AG24" t="n">
        <v>4.610339506172839</v>
      </c>
      <c r="AH24" t="n">
        <v>145099.4880830785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8.3597</v>
      </c>
      <c r="E25" t="n">
        <v>11.96</v>
      </c>
      <c r="F25" t="n">
        <v>9.08</v>
      </c>
      <c r="G25" t="n">
        <v>41.91</v>
      </c>
      <c r="H25" t="n">
        <v>0.65</v>
      </c>
      <c r="I25" t="n">
        <v>13</v>
      </c>
      <c r="J25" t="n">
        <v>185.33</v>
      </c>
      <c r="K25" t="n">
        <v>52.44</v>
      </c>
      <c r="L25" t="n">
        <v>6.75</v>
      </c>
      <c r="M25" t="n">
        <v>11</v>
      </c>
      <c r="N25" t="n">
        <v>36.13</v>
      </c>
      <c r="O25" t="n">
        <v>23090.91</v>
      </c>
      <c r="P25" t="n">
        <v>106.6</v>
      </c>
      <c r="Q25" t="n">
        <v>446.28</v>
      </c>
      <c r="R25" t="n">
        <v>42.43</v>
      </c>
      <c r="S25" t="n">
        <v>28.73</v>
      </c>
      <c r="T25" t="n">
        <v>6155.46</v>
      </c>
      <c r="U25" t="n">
        <v>0.68</v>
      </c>
      <c r="V25" t="n">
        <v>0.9</v>
      </c>
      <c r="W25" t="n">
        <v>0.1</v>
      </c>
      <c r="X25" t="n">
        <v>0.36</v>
      </c>
      <c r="Y25" t="n">
        <v>1</v>
      </c>
      <c r="Z25" t="n">
        <v>10</v>
      </c>
      <c r="AA25" t="n">
        <v>117.1959340234478</v>
      </c>
      <c r="AB25" t="n">
        <v>160.3526472505183</v>
      </c>
      <c r="AC25" t="n">
        <v>145.0488156533269</v>
      </c>
      <c r="AD25" t="n">
        <v>117195.9340234478</v>
      </c>
      <c r="AE25" t="n">
        <v>160352.6472505183</v>
      </c>
      <c r="AF25" t="n">
        <v>7.630014053579343e-06</v>
      </c>
      <c r="AG25" t="n">
        <v>4.614197530864198</v>
      </c>
      <c r="AH25" t="n">
        <v>145048.8156533269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8.419700000000001</v>
      </c>
      <c r="E26" t="n">
        <v>11.88</v>
      </c>
      <c r="F26" t="n">
        <v>9.029999999999999</v>
      </c>
      <c r="G26" t="n">
        <v>45.15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105.33</v>
      </c>
      <c r="Q26" t="n">
        <v>446.29</v>
      </c>
      <c r="R26" t="n">
        <v>40.79</v>
      </c>
      <c r="S26" t="n">
        <v>28.73</v>
      </c>
      <c r="T26" t="n">
        <v>5340.34</v>
      </c>
      <c r="U26" t="n">
        <v>0.7</v>
      </c>
      <c r="V26" t="n">
        <v>0.9</v>
      </c>
      <c r="W26" t="n">
        <v>0.1</v>
      </c>
      <c r="X26" t="n">
        <v>0.31</v>
      </c>
      <c r="Y26" t="n">
        <v>1</v>
      </c>
      <c r="Z26" t="n">
        <v>10</v>
      </c>
      <c r="AA26" t="n">
        <v>116.4529610462026</v>
      </c>
      <c r="AB26" t="n">
        <v>159.3360788453975</v>
      </c>
      <c r="AC26" t="n">
        <v>144.1292671100278</v>
      </c>
      <c r="AD26" t="n">
        <v>116452.9610462026</v>
      </c>
      <c r="AE26" t="n">
        <v>159336.0788453975</v>
      </c>
      <c r="AF26" t="n">
        <v>7.684776885165973e-06</v>
      </c>
      <c r="AG26" t="n">
        <v>4.583333333333334</v>
      </c>
      <c r="AH26" t="n">
        <v>144129.2671100278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8.4169</v>
      </c>
      <c r="E27" t="n">
        <v>11.88</v>
      </c>
      <c r="F27" t="n">
        <v>9.029999999999999</v>
      </c>
      <c r="G27" t="n">
        <v>45.17</v>
      </c>
      <c r="H27" t="n">
        <v>0.6899999999999999</v>
      </c>
      <c r="I27" t="n">
        <v>12</v>
      </c>
      <c r="J27" t="n">
        <v>186.08</v>
      </c>
      <c r="K27" t="n">
        <v>52.44</v>
      </c>
      <c r="L27" t="n">
        <v>7.25</v>
      </c>
      <c r="M27" t="n">
        <v>10</v>
      </c>
      <c r="N27" t="n">
        <v>36.39</v>
      </c>
      <c r="O27" t="n">
        <v>23184.11</v>
      </c>
      <c r="P27" t="n">
        <v>105.34</v>
      </c>
      <c r="Q27" t="n">
        <v>446.28</v>
      </c>
      <c r="R27" t="n">
        <v>40.88</v>
      </c>
      <c r="S27" t="n">
        <v>28.73</v>
      </c>
      <c r="T27" t="n">
        <v>5384.16</v>
      </c>
      <c r="U27" t="n">
        <v>0.7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116.4700307948961</v>
      </c>
      <c r="AB27" t="n">
        <v>159.359434428624</v>
      </c>
      <c r="AC27" t="n">
        <v>144.150393669171</v>
      </c>
      <c r="AD27" t="n">
        <v>116470.0307948961</v>
      </c>
      <c r="AE27" t="n">
        <v>159359.4344286241</v>
      </c>
      <c r="AF27" t="n">
        <v>7.682221286358598e-06</v>
      </c>
      <c r="AG27" t="n">
        <v>4.583333333333334</v>
      </c>
      <c r="AH27" t="n">
        <v>144150.393669171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8.4704</v>
      </c>
      <c r="E28" t="n">
        <v>11.81</v>
      </c>
      <c r="F28" t="n">
        <v>8.99</v>
      </c>
      <c r="G28" t="n">
        <v>49.06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103.88</v>
      </c>
      <c r="Q28" t="n">
        <v>446.29</v>
      </c>
      <c r="R28" t="n">
        <v>39.44</v>
      </c>
      <c r="S28" t="n">
        <v>28.73</v>
      </c>
      <c r="T28" t="n">
        <v>4668.03</v>
      </c>
      <c r="U28" t="n">
        <v>0.73</v>
      </c>
      <c r="V28" t="n">
        <v>0.91</v>
      </c>
      <c r="W28" t="n">
        <v>0.1</v>
      </c>
      <c r="X28" t="n">
        <v>0.27</v>
      </c>
      <c r="Y28" t="n">
        <v>1</v>
      </c>
      <c r="Z28" t="n">
        <v>10</v>
      </c>
      <c r="AA28" t="n">
        <v>115.7288230172493</v>
      </c>
      <c r="AB28" t="n">
        <v>158.3452812474689</v>
      </c>
      <c r="AC28" t="n">
        <v>143.233029844252</v>
      </c>
      <c r="AD28" t="n">
        <v>115728.8230172493</v>
      </c>
      <c r="AE28" t="n">
        <v>158345.2812474689</v>
      </c>
      <c r="AF28" t="n">
        <v>7.731051477856677e-06</v>
      </c>
      <c r="AG28" t="n">
        <v>4.556327160493828</v>
      </c>
      <c r="AH28" t="n">
        <v>143233.029844252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8.468</v>
      </c>
      <c r="E29" t="n">
        <v>11.81</v>
      </c>
      <c r="F29" t="n">
        <v>9</v>
      </c>
      <c r="G29" t="n">
        <v>49.08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103.31</v>
      </c>
      <c r="Q29" t="n">
        <v>446.27</v>
      </c>
      <c r="R29" t="n">
        <v>39.6</v>
      </c>
      <c r="S29" t="n">
        <v>28.73</v>
      </c>
      <c r="T29" t="n">
        <v>4748.69</v>
      </c>
      <c r="U29" t="n">
        <v>0.73</v>
      </c>
      <c r="V29" t="n">
        <v>0.91</v>
      </c>
      <c r="W29" t="n">
        <v>0.1</v>
      </c>
      <c r="X29" t="n">
        <v>0.28</v>
      </c>
      <c r="Y29" t="n">
        <v>1</v>
      </c>
      <c r="Z29" t="n">
        <v>10</v>
      </c>
      <c r="AA29" t="n">
        <v>115.5915803860749</v>
      </c>
      <c r="AB29" t="n">
        <v>158.1574998247787</v>
      </c>
      <c r="AC29" t="n">
        <v>143.0631700169904</v>
      </c>
      <c r="AD29" t="n">
        <v>115591.5803860749</v>
      </c>
      <c r="AE29" t="n">
        <v>158157.4998247786</v>
      </c>
      <c r="AF29" t="n">
        <v>7.728860964593213e-06</v>
      </c>
      <c r="AG29" t="n">
        <v>4.556327160493828</v>
      </c>
      <c r="AH29" t="n">
        <v>143063.1700169904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8.458600000000001</v>
      </c>
      <c r="E30" t="n">
        <v>11.82</v>
      </c>
      <c r="F30" t="n">
        <v>9.01</v>
      </c>
      <c r="G30" t="n">
        <v>49.15</v>
      </c>
      <c r="H30" t="n">
        <v>0.76</v>
      </c>
      <c r="I30" t="n">
        <v>11</v>
      </c>
      <c r="J30" t="n">
        <v>187.22</v>
      </c>
      <c r="K30" t="n">
        <v>52.44</v>
      </c>
      <c r="L30" t="n">
        <v>8</v>
      </c>
      <c r="M30" t="n">
        <v>9</v>
      </c>
      <c r="N30" t="n">
        <v>36.78</v>
      </c>
      <c r="O30" t="n">
        <v>23324.24</v>
      </c>
      <c r="P30" t="n">
        <v>103.11</v>
      </c>
      <c r="Q30" t="n">
        <v>446.27</v>
      </c>
      <c r="R30" t="n">
        <v>40.07</v>
      </c>
      <c r="S30" t="n">
        <v>28.73</v>
      </c>
      <c r="T30" t="n">
        <v>4984.72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115.5945465883612</v>
      </c>
      <c r="AB30" t="n">
        <v>158.1615583136064</v>
      </c>
      <c r="AC30" t="n">
        <v>143.0668411693406</v>
      </c>
      <c r="AD30" t="n">
        <v>115594.5465883612</v>
      </c>
      <c r="AE30" t="n">
        <v>158161.5583136064</v>
      </c>
      <c r="AF30" t="n">
        <v>7.720281454311306e-06</v>
      </c>
      <c r="AG30" t="n">
        <v>4.560185185185186</v>
      </c>
      <c r="AH30" t="n">
        <v>143066.8411693406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8.5223</v>
      </c>
      <c r="E31" t="n">
        <v>11.73</v>
      </c>
      <c r="F31" t="n">
        <v>8.960000000000001</v>
      </c>
      <c r="G31" t="n">
        <v>53.75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101.85</v>
      </c>
      <c r="Q31" t="n">
        <v>446.27</v>
      </c>
      <c r="R31" t="n">
        <v>38.19</v>
      </c>
      <c r="S31" t="n">
        <v>28.73</v>
      </c>
      <c r="T31" t="n">
        <v>4049.77</v>
      </c>
      <c r="U31" t="n">
        <v>0.75</v>
      </c>
      <c r="V31" t="n">
        <v>0.91</v>
      </c>
      <c r="W31" t="n">
        <v>0.1</v>
      </c>
      <c r="X31" t="n">
        <v>0.24</v>
      </c>
      <c r="Y31" t="n">
        <v>1</v>
      </c>
      <c r="Z31" t="n">
        <v>10</v>
      </c>
      <c r="AA31" t="n">
        <v>114.8564760651559</v>
      </c>
      <c r="AB31" t="n">
        <v>157.151697662384</v>
      </c>
      <c r="AC31" t="n">
        <v>142.1533602013222</v>
      </c>
      <c r="AD31" t="n">
        <v>114856.4760651559</v>
      </c>
      <c r="AE31" t="n">
        <v>157151.697662384</v>
      </c>
      <c r="AF31" t="n">
        <v>7.778421327179113e-06</v>
      </c>
      <c r="AG31" t="n">
        <v>4.525462962962964</v>
      </c>
      <c r="AH31" t="n">
        <v>142153.3602013222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8.551500000000001</v>
      </c>
      <c r="E32" t="n">
        <v>11.69</v>
      </c>
      <c r="F32" t="n">
        <v>8.92</v>
      </c>
      <c r="G32" t="n">
        <v>53.51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101.09</v>
      </c>
      <c r="Q32" t="n">
        <v>446.27</v>
      </c>
      <c r="R32" t="n">
        <v>36.85</v>
      </c>
      <c r="S32" t="n">
        <v>28.73</v>
      </c>
      <c r="T32" t="n">
        <v>3380.73</v>
      </c>
      <c r="U32" t="n">
        <v>0.78</v>
      </c>
      <c r="V32" t="n">
        <v>0.91</v>
      </c>
      <c r="W32" t="n">
        <v>0.1</v>
      </c>
      <c r="X32" t="n">
        <v>0.2</v>
      </c>
      <c r="Y32" t="n">
        <v>1</v>
      </c>
      <c r="Z32" t="n">
        <v>10</v>
      </c>
      <c r="AA32" t="n">
        <v>114.447102523283</v>
      </c>
      <c r="AB32" t="n">
        <v>156.5915747221077</v>
      </c>
      <c r="AC32" t="n">
        <v>141.6466946083282</v>
      </c>
      <c r="AD32" t="n">
        <v>114447.102523283</v>
      </c>
      <c r="AE32" t="n">
        <v>156591.5747221077</v>
      </c>
      <c r="AF32" t="n">
        <v>7.805072571884609e-06</v>
      </c>
      <c r="AG32" t="n">
        <v>4.510030864197531</v>
      </c>
      <c r="AH32" t="n">
        <v>141646.6946083282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8.502599999999999</v>
      </c>
      <c r="E33" t="n">
        <v>11.76</v>
      </c>
      <c r="F33" t="n">
        <v>8.98</v>
      </c>
      <c r="G33" t="n">
        <v>53.91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101.22</v>
      </c>
      <c r="Q33" t="n">
        <v>446.27</v>
      </c>
      <c r="R33" t="n">
        <v>39.45</v>
      </c>
      <c r="S33" t="n">
        <v>28.73</v>
      </c>
      <c r="T33" t="n">
        <v>4681.94</v>
      </c>
      <c r="U33" t="n">
        <v>0.73</v>
      </c>
      <c r="V33" t="n">
        <v>0.91</v>
      </c>
      <c r="W33" t="n">
        <v>0.09</v>
      </c>
      <c r="X33" t="n">
        <v>0.26</v>
      </c>
      <c r="Y33" t="n">
        <v>1</v>
      </c>
      <c r="Z33" t="n">
        <v>10</v>
      </c>
      <c r="AA33" t="n">
        <v>114.7996747057962</v>
      </c>
      <c r="AB33" t="n">
        <v>157.073979536609</v>
      </c>
      <c r="AC33" t="n">
        <v>142.083059384393</v>
      </c>
      <c r="AD33" t="n">
        <v>114799.6747057962</v>
      </c>
      <c r="AE33" t="n">
        <v>157073.979536609</v>
      </c>
      <c r="AF33" t="n">
        <v>7.760440864141501e-06</v>
      </c>
      <c r="AG33" t="n">
        <v>4.537037037037037</v>
      </c>
      <c r="AH33" t="n">
        <v>142083.059384393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8.557600000000001</v>
      </c>
      <c r="E34" t="n">
        <v>11.69</v>
      </c>
      <c r="F34" t="n">
        <v>8.949999999999999</v>
      </c>
      <c r="G34" t="n">
        <v>59.63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99.63</v>
      </c>
      <c r="Q34" t="n">
        <v>446.27</v>
      </c>
      <c r="R34" t="n">
        <v>37.88</v>
      </c>
      <c r="S34" t="n">
        <v>28.73</v>
      </c>
      <c r="T34" t="n">
        <v>3902.12</v>
      </c>
      <c r="U34" t="n">
        <v>0.76</v>
      </c>
      <c r="V34" t="n">
        <v>0.91</v>
      </c>
      <c r="W34" t="n">
        <v>0.1</v>
      </c>
      <c r="X34" t="n">
        <v>0.22</v>
      </c>
      <c r="Y34" t="n">
        <v>1</v>
      </c>
      <c r="Z34" t="n">
        <v>10</v>
      </c>
      <c r="AA34" t="n">
        <v>114.0460592794369</v>
      </c>
      <c r="AB34" t="n">
        <v>156.0428496630985</v>
      </c>
      <c r="AC34" t="n">
        <v>141.1503390988102</v>
      </c>
      <c r="AD34" t="n">
        <v>114046.0592794369</v>
      </c>
      <c r="AE34" t="n">
        <v>156042.8496630985</v>
      </c>
      <c r="AF34" t="n">
        <v>7.81064012642925e-06</v>
      </c>
      <c r="AG34" t="n">
        <v>4.510030864197531</v>
      </c>
      <c r="AH34" t="n">
        <v>141150.3390988102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8.557</v>
      </c>
      <c r="E35" t="n">
        <v>11.69</v>
      </c>
      <c r="F35" t="n">
        <v>8.949999999999999</v>
      </c>
      <c r="G35" t="n">
        <v>59.64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99.19</v>
      </c>
      <c r="Q35" t="n">
        <v>446.28</v>
      </c>
      <c r="R35" t="n">
        <v>37.99</v>
      </c>
      <c r="S35" t="n">
        <v>28.73</v>
      </c>
      <c r="T35" t="n">
        <v>3956.72</v>
      </c>
      <c r="U35" t="n">
        <v>0.76</v>
      </c>
      <c r="V35" t="n">
        <v>0.91</v>
      </c>
      <c r="W35" t="n">
        <v>0.09</v>
      </c>
      <c r="X35" t="n">
        <v>0.23</v>
      </c>
      <c r="Y35" t="n">
        <v>1</v>
      </c>
      <c r="Z35" t="n">
        <v>10</v>
      </c>
      <c r="AA35" t="n">
        <v>113.924516118856</v>
      </c>
      <c r="AB35" t="n">
        <v>155.876548948686</v>
      </c>
      <c r="AC35" t="n">
        <v>140.9999098911767</v>
      </c>
      <c r="AD35" t="n">
        <v>113924.516118856</v>
      </c>
      <c r="AE35" t="n">
        <v>155876.548948686</v>
      </c>
      <c r="AF35" t="n">
        <v>7.810092498113381e-06</v>
      </c>
      <c r="AG35" t="n">
        <v>4.510030864197531</v>
      </c>
      <c r="AH35" t="n">
        <v>140999.9098911766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8.553100000000001</v>
      </c>
      <c r="E36" t="n">
        <v>11.69</v>
      </c>
      <c r="F36" t="n">
        <v>8.949999999999999</v>
      </c>
      <c r="G36" t="n">
        <v>59.67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99.09999999999999</v>
      </c>
      <c r="Q36" t="n">
        <v>446.29</v>
      </c>
      <c r="R36" t="n">
        <v>38.13</v>
      </c>
      <c r="S36" t="n">
        <v>28.73</v>
      </c>
      <c r="T36" t="n">
        <v>4022.92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113.9173713732751</v>
      </c>
      <c r="AB36" t="n">
        <v>155.8667731925783</v>
      </c>
      <c r="AC36" t="n">
        <v>140.9910671195115</v>
      </c>
      <c r="AD36" t="n">
        <v>113917.3713732751</v>
      </c>
      <c r="AE36" t="n">
        <v>155866.7731925783</v>
      </c>
      <c r="AF36" t="n">
        <v>7.806532914060251e-06</v>
      </c>
      <c r="AG36" t="n">
        <v>4.510030864197531</v>
      </c>
      <c r="AH36" t="n">
        <v>140991.0671195115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8.545999999999999</v>
      </c>
      <c r="E37" t="n">
        <v>11.7</v>
      </c>
      <c r="F37" t="n">
        <v>8.960000000000001</v>
      </c>
      <c r="G37" t="n">
        <v>59.74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98.77</v>
      </c>
      <c r="Q37" t="n">
        <v>446.28</v>
      </c>
      <c r="R37" t="n">
        <v>38.48</v>
      </c>
      <c r="S37" t="n">
        <v>28.73</v>
      </c>
      <c r="T37" t="n">
        <v>4198.51</v>
      </c>
      <c r="U37" t="n">
        <v>0.75</v>
      </c>
      <c r="V37" t="n">
        <v>0.91</v>
      </c>
      <c r="W37" t="n">
        <v>0.1</v>
      </c>
      <c r="X37" t="n">
        <v>0.24</v>
      </c>
      <c r="Y37" t="n">
        <v>1</v>
      </c>
      <c r="Z37" t="n">
        <v>10</v>
      </c>
      <c r="AA37" t="n">
        <v>113.8708711596708</v>
      </c>
      <c r="AB37" t="n">
        <v>155.8031495488804</v>
      </c>
      <c r="AC37" t="n">
        <v>140.9335156270717</v>
      </c>
      <c r="AD37" t="n">
        <v>113870.8711596708</v>
      </c>
      <c r="AE37" t="n">
        <v>155803.1495488804</v>
      </c>
      <c r="AF37" t="n">
        <v>7.800052645655831e-06</v>
      </c>
      <c r="AG37" t="n">
        <v>4.513888888888889</v>
      </c>
      <c r="AH37" t="n">
        <v>140933.5156270717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8.600300000000001</v>
      </c>
      <c r="E38" t="n">
        <v>11.63</v>
      </c>
      <c r="F38" t="n">
        <v>8.92</v>
      </c>
      <c r="G38" t="n">
        <v>66.92</v>
      </c>
      <c r="H38" t="n">
        <v>0.93</v>
      </c>
      <c r="I38" t="n">
        <v>8</v>
      </c>
      <c r="J38" t="n">
        <v>190.26</v>
      </c>
      <c r="K38" t="n">
        <v>52.44</v>
      </c>
      <c r="L38" t="n">
        <v>10</v>
      </c>
      <c r="M38" t="n">
        <v>6</v>
      </c>
      <c r="N38" t="n">
        <v>37.82</v>
      </c>
      <c r="O38" t="n">
        <v>23699.85</v>
      </c>
      <c r="P38" t="n">
        <v>97.53</v>
      </c>
      <c r="Q38" t="n">
        <v>446.27</v>
      </c>
      <c r="R38" t="n">
        <v>37.22</v>
      </c>
      <c r="S38" t="n">
        <v>28.73</v>
      </c>
      <c r="T38" t="n">
        <v>3577</v>
      </c>
      <c r="U38" t="n">
        <v>0.77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113.0445759687483</v>
      </c>
      <c r="AB38" t="n">
        <v>154.6725760150897</v>
      </c>
      <c r="AC38" t="n">
        <v>139.9108424445757</v>
      </c>
      <c r="AD38" t="n">
        <v>113044.5759687483</v>
      </c>
      <c r="AE38" t="n">
        <v>154672.5760150897</v>
      </c>
      <c r="AF38" t="n">
        <v>7.849613008241733e-06</v>
      </c>
      <c r="AG38" t="n">
        <v>4.486882716049383</v>
      </c>
      <c r="AH38" t="n">
        <v>139910.8424445757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8.601699999999999</v>
      </c>
      <c r="E39" t="n">
        <v>11.63</v>
      </c>
      <c r="F39" t="n">
        <v>8.92</v>
      </c>
      <c r="G39" t="n">
        <v>66.90000000000001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96.84999999999999</v>
      </c>
      <c r="Q39" t="n">
        <v>446.27</v>
      </c>
      <c r="R39" t="n">
        <v>37.18</v>
      </c>
      <c r="S39" t="n">
        <v>28.73</v>
      </c>
      <c r="T39" t="n">
        <v>3556.05</v>
      </c>
      <c r="U39" t="n">
        <v>0.77</v>
      </c>
      <c r="V39" t="n">
        <v>0.91</v>
      </c>
      <c r="W39" t="n">
        <v>0.09</v>
      </c>
      <c r="X39" t="n">
        <v>0.2</v>
      </c>
      <c r="Y39" t="n">
        <v>1</v>
      </c>
      <c r="Z39" t="n">
        <v>10</v>
      </c>
      <c r="AA39" t="n">
        <v>112.8469531913963</v>
      </c>
      <c r="AB39" t="n">
        <v>154.4021798126151</v>
      </c>
      <c r="AC39" t="n">
        <v>139.6662524761618</v>
      </c>
      <c r="AD39" t="n">
        <v>112846.9531913963</v>
      </c>
      <c r="AE39" t="n">
        <v>154402.1798126152</v>
      </c>
      <c r="AF39" t="n">
        <v>7.850890807645419e-06</v>
      </c>
      <c r="AG39" t="n">
        <v>4.486882716049383</v>
      </c>
      <c r="AH39" t="n">
        <v>139666.2524761618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8.6166</v>
      </c>
      <c r="E40" t="n">
        <v>11.61</v>
      </c>
      <c r="F40" t="n">
        <v>8.9</v>
      </c>
      <c r="G40" t="n">
        <v>66.75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96.13</v>
      </c>
      <c r="Q40" t="n">
        <v>446.3</v>
      </c>
      <c r="R40" t="n">
        <v>36.35</v>
      </c>
      <c r="S40" t="n">
        <v>28.73</v>
      </c>
      <c r="T40" t="n">
        <v>3140.64</v>
      </c>
      <c r="U40" t="n">
        <v>0.79</v>
      </c>
      <c r="V40" t="n">
        <v>0.92</v>
      </c>
      <c r="W40" t="n">
        <v>0.09</v>
      </c>
      <c r="X40" t="n">
        <v>0.18</v>
      </c>
      <c r="Y40" t="n">
        <v>1</v>
      </c>
      <c r="Z40" t="n">
        <v>10</v>
      </c>
      <c r="AA40" t="n">
        <v>112.550125836264</v>
      </c>
      <c r="AB40" t="n">
        <v>153.9960475302246</v>
      </c>
      <c r="AC40" t="n">
        <v>139.2988808887923</v>
      </c>
      <c r="AD40" t="n">
        <v>112550.125836264</v>
      </c>
      <c r="AE40" t="n">
        <v>153996.0475302246</v>
      </c>
      <c r="AF40" t="n">
        <v>7.864490244156102e-06</v>
      </c>
      <c r="AG40" t="n">
        <v>4.479166666666667</v>
      </c>
      <c r="AH40" t="n">
        <v>139298.8808887923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8.6312</v>
      </c>
      <c r="E41" t="n">
        <v>11.59</v>
      </c>
      <c r="F41" t="n">
        <v>8.880000000000001</v>
      </c>
      <c r="G41" t="n">
        <v>66.61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94.54000000000001</v>
      </c>
      <c r="Q41" t="n">
        <v>446.28</v>
      </c>
      <c r="R41" t="n">
        <v>35.83</v>
      </c>
      <c r="S41" t="n">
        <v>28.73</v>
      </c>
      <c r="T41" t="n">
        <v>2879.57</v>
      </c>
      <c r="U41" t="n">
        <v>0.8</v>
      </c>
      <c r="V41" t="n">
        <v>0.92</v>
      </c>
      <c r="W41" t="n">
        <v>0.09</v>
      </c>
      <c r="X41" t="n">
        <v>0.16</v>
      </c>
      <c r="Y41" t="n">
        <v>1</v>
      </c>
      <c r="Z41" t="n">
        <v>10</v>
      </c>
      <c r="AA41" t="n">
        <v>112.0118737694195</v>
      </c>
      <c r="AB41" t="n">
        <v>153.2595873063631</v>
      </c>
      <c r="AC41" t="n">
        <v>138.6327073950675</v>
      </c>
      <c r="AD41" t="n">
        <v>112011.8737694195</v>
      </c>
      <c r="AE41" t="n">
        <v>153259.5873063631</v>
      </c>
      <c r="AF41" t="n">
        <v>7.877815866508849e-06</v>
      </c>
      <c r="AG41" t="n">
        <v>4.471450617283951</v>
      </c>
      <c r="AH41" t="n">
        <v>138632.7073950675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8.579599999999999</v>
      </c>
      <c r="E42" t="n">
        <v>11.66</v>
      </c>
      <c r="F42" t="n">
        <v>8.949999999999999</v>
      </c>
      <c r="G42" t="n">
        <v>67.13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94.65000000000001</v>
      </c>
      <c r="Q42" t="n">
        <v>446.27</v>
      </c>
      <c r="R42" t="n">
        <v>38.33</v>
      </c>
      <c r="S42" t="n">
        <v>28.73</v>
      </c>
      <c r="T42" t="n">
        <v>4132.31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112.3683164144579</v>
      </c>
      <c r="AB42" t="n">
        <v>153.7472878584441</v>
      </c>
      <c r="AC42" t="n">
        <v>139.0738624909501</v>
      </c>
      <c r="AD42" t="n">
        <v>112368.3164144579</v>
      </c>
      <c r="AE42" t="n">
        <v>153747.2878584441</v>
      </c>
      <c r="AF42" t="n">
        <v>7.830719831344343e-06</v>
      </c>
      <c r="AG42" t="n">
        <v>4.498456790123457</v>
      </c>
      <c r="AH42" t="n">
        <v>139073.8624909501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8.6586</v>
      </c>
      <c r="E43" t="n">
        <v>11.55</v>
      </c>
      <c r="F43" t="n">
        <v>8.880000000000001</v>
      </c>
      <c r="G43" t="n">
        <v>76.11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93.38</v>
      </c>
      <c r="Q43" t="n">
        <v>446.27</v>
      </c>
      <c r="R43" t="n">
        <v>35.82</v>
      </c>
      <c r="S43" t="n">
        <v>28.73</v>
      </c>
      <c r="T43" t="n">
        <v>2880.45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111.566317361576</v>
      </c>
      <c r="AB43" t="n">
        <v>152.6499573725905</v>
      </c>
      <c r="AC43" t="n">
        <v>138.0812596865529</v>
      </c>
      <c r="AD43" t="n">
        <v>111566.317361576</v>
      </c>
      <c r="AE43" t="n">
        <v>152649.9573725905</v>
      </c>
      <c r="AF43" t="n">
        <v>7.902824226266743e-06</v>
      </c>
      <c r="AG43" t="n">
        <v>4.456018518518519</v>
      </c>
      <c r="AH43" t="n">
        <v>138081.2596865529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8.6563</v>
      </c>
      <c r="E44" t="n">
        <v>11.55</v>
      </c>
      <c r="F44" t="n">
        <v>8.880000000000001</v>
      </c>
      <c r="G44" t="n">
        <v>76.14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92.91</v>
      </c>
      <c r="Q44" t="n">
        <v>446.27</v>
      </c>
      <c r="R44" t="n">
        <v>35.86</v>
      </c>
      <c r="S44" t="n">
        <v>28.73</v>
      </c>
      <c r="T44" t="n">
        <v>2900.96</v>
      </c>
      <c r="U44" t="n">
        <v>0.8</v>
      </c>
      <c r="V44" t="n">
        <v>0.92</v>
      </c>
      <c r="W44" t="n">
        <v>0.09</v>
      </c>
      <c r="X44" t="n">
        <v>0.16</v>
      </c>
      <c r="Y44" t="n">
        <v>1</v>
      </c>
      <c r="Z44" t="n">
        <v>10</v>
      </c>
      <c r="AA44" t="n">
        <v>111.445080709201</v>
      </c>
      <c r="AB44" t="n">
        <v>152.4840760362275</v>
      </c>
      <c r="AC44" t="n">
        <v>137.9312098321164</v>
      </c>
      <c r="AD44" t="n">
        <v>111445.080709201</v>
      </c>
      <c r="AE44" t="n">
        <v>152484.0760362275</v>
      </c>
      <c r="AF44" t="n">
        <v>7.900724984389256e-06</v>
      </c>
      <c r="AG44" t="n">
        <v>4.456018518518519</v>
      </c>
      <c r="AH44" t="n">
        <v>137931.2098321164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8.6426</v>
      </c>
      <c r="E45" t="n">
        <v>11.57</v>
      </c>
      <c r="F45" t="n">
        <v>8.9</v>
      </c>
      <c r="G45" t="n">
        <v>76.3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93.15000000000001</v>
      </c>
      <c r="Q45" t="n">
        <v>446.27</v>
      </c>
      <c r="R45" t="n">
        <v>36.64</v>
      </c>
      <c r="S45" t="n">
        <v>28.73</v>
      </c>
      <c r="T45" t="n">
        <v>3289.36</v>
      </c>
      <c r="U45" t="n">
        <v>0.78</v>
      </c>
      <c r="V45" t="n">
        <v>0.92</v>
      </c>
      <c r="W45" t="n">
        <v>0.09</v>
      </c>
      <c r="X45" t="n">
        <v>0.18</v>
      </c>
      <c r="Y45" t="n">
        <v>1</v>
      </c>
      <c r="Z45" t="n">
        <v>10</v>
      </c>
      <c r="AA45" t="n">
        <v>111.5990157726516</v>
      </c>
      <c r="AB45" t="n">
        <v>152.6946967811762</v>
      </c>
      <c r="AC45" t="n">
        <v>138.1217292287754</v>
      </c>
      <c r="AD45" t="n">
        <v>111599.0157726516</v>
      </c>
      <c r="AE45" t="n">
        <v>152694.6967811762</v>
      </c>
      <c r="AF45" t="n">
        <v>7.888220804510307e-06</v>
      </c>
      <c r="AG45" t="n">
        <v>4.463734567901235</v>
      </c>
      <c r="AH45" t="n">
        <v>138121.7292287754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8.6478</v>
      </c>
      <c r="E46" t="n">
        <v>11.56</v>
      </c>
      <c r="F46" t="n">
        <v>8.890000000000001</v>
      </c>
      <c r="G46" t="n">
        <v>76.23999999999999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92.2</v>
      </c>
      <c r="Q46" t="n">
        <v>446.27</v>
      </c>
      <c r="R46" t="n">
        <v>36.35</v>
      </c>
      <c r="S46" t="n">
        <v>28.73</v>
      </c>
      <c r="T46" t="n">
        <v>3145.31</v>
      </c>
      <c r="U46" t="n">
        <v>0.79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111.297083822008</v>
      </c>
      <c r="AB46" t="n">
        <v>152.2815801660083</v>
      </c>
      <c r="AC46" t="n">
        <v>137.7480398835461</v>
      </c>
      <c r="AD46" t="n">
        <v>111297.083822008</v>
      </c>
      <c r="AE46" t="n">
        <v>152281.5801660083</v>
      </c>
      <c r="AF46" t="n">
        <v>7.89296691658115e-06</v>
      </c>
      <c r="AG46" t="n">
        <v>4.459876543209877</v>
      </c>
      <c r="AH46" t="n">
        <v>137748.0398835461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8.659000000000001</v>
      </c>
      <c r="E47" t="n">
        <v>11.55</v>
      </c>
      <c r="F47" t="n">
        <v>8.880000000000001</v>
      </c>
      <c r="G47" t="n">
        <v>76.11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91.04000000000001</v>
      </c>
      <c r="Q47" t="n">
        <v>446.3</v>
      </c>
      <c r="R47" t="n">
        <v>35.65</v>
      </c>
      <c r="S47" t="n">
        <v>28.73</v>
      </c>
      <c r="T47" t="n">
        <v>2792.75</v>
      </c>
      <c r="U47" t="n">
        <v>0.8100000000000001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110.9109506694709</v>
      </c>
      <c r="AB47" t="n">
        <v>151.753255751715</v>
      </c>
      <c r="AC47" t="n">
        <v>137.2701380098448</v>
      </c>
      <c r="AD47" t="n">
        <v>110910.9506694709</v>
      </c>
      <c r="AE47" t="n">
        <v>151753.255751715</v>
      </c>
      <c r="AF47" t="n">
        <v>7.903189311810655e-06</v>
      </c>
      <c r="AG47" t="n">
        <v>4.456018518518519</v>
      </c>
      <c r="AH47" t="n">
        <v>137270.1380098448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8.657999999999999</v>
      </c>
      <c r="E48" t="n">
        <v>11.55</v>
      </c>
      <c r="F48" t="n">
        <v>8.880000000000001</v>
      </c>
      <c r="G48" t="n">
        <v>76.12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91.17</v>
      </c>
      <c r="Q48" t="n">
        <v>446.27</v>
      </c>
      <c r="R48" t="n">
        <v>35.74</v>
      </c>
      <c r="S48" t="n">
        <v>28.73</v>
      </c>
      <c r="T48" t="n">
        <v>2841.86</v>
      </c>
      <c r="U48" t="n">
        <v>0.8</v>
      </c>
      <c r="V48" t="n">
        <v>0.92</v>
      </c>
      <c r="W48" t="n">
        <v>0.09</v>
      </c>
      <c r="X48" t="n">
        <v>0.16</v>
      </c>
      <c r="Y48" t="n">
        <v>1</v>
      </c>
      <c r="Z48" t="n">
        <v>10</v>
      </c>
      <c r="AA48" t="n">
        <v>110.9515751900665</v>
      </c>
      <c r="AB48" t="n">
        <v>151.8088400130212</v>
      </c>
      <c r="AC48" t="n">
        <v>137.320417387265</v>
      </c>
      <c r="AD48" t="n">
        <v>110951.5751900665</v>
      </c>
      <c r="AE48" t="n">
        <v>151808.8400130212</v>
      </c>
      <c r="AF48" t="n">
        <v>7.902276597950876e-06</v>
      </c>
      <c r="AG48" t="n">
        <v>4.456018518518519</v>
      </c>
      <c r="AH48" t="n">
        <v>137320.417387265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8.648</v>
      </c>
      <c r="E49" t="n">
        <v>11.56</v>
      </c>
      <c r="F49" t="n">
        <v>8.890000000000001</v>
      </c>
      <c r="G49" t="n">
        <v>76.23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2</v>
      </c>
      <c r="N49" t="n">
        <v>39.3</v>
      </c>
      <c r="O49" t="n">
        <v>24221.02</v>
      </c>
      <c r="P49" t="n">
        <v>90.67</v>
      </c>
      <c r="Q49" t="n">
        <v>446.27</v>
      </c>
      <c r="R49" t="n">
        <v>36.14</v>
      </c>
      <c r="S49" t="n">
        <v>28.73</v>
      </c>
      <c r="T49" t="n">
        <v>3038.14</v>
      </c>
      <c r="U49" t="n">
        <v>0.8</v>
      </c>
      <c r="V49" t="n">
        <v>0.92</v>
      </c>
      <c r="W49" t="n">
        <v>0.1</v>
      </c>
      <c r="X49" t="n">
        <v>0.17</v>
      </c>
      <c r="Y49" t="n">
        <v>1</v>
      </c>
      <c r="Z49" t="n">
        <v>10</v>
      </c>
      <c r="AA49" t="n">
        <v>110.8683061141595</v>
      </c>
      <c r="AB49" t="n">
        <v>151.6949075897928</v>
      </c>
      <c r="AC49" t="n">
        <v>137.2173585146043</v>
      </c>
      <c r="AD49" t="n">
        <v>110868.3061141595</v>
      </c>
      <c r="AE49" t="n">
        <v>151694.9075897928</v>
      </c>
      <c r="AF49" t="n">
        <v>7.893149459353104e-06</v>
      </c>
      <c r="AG49" t="n">
        <v>4.459876543209877</v>
      </c>
      <c r="AH49" t="n">
        <v>137217.3585146043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8.666600000000001</v>
      </c>
      <c r="E50" t="n">
        <v>11.54</v>
      </c>
      <c r="F50" t="n">
        <v>8.869999999999999</v>
      </c>
      <c r="G50" t="n">
        <v>76.02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89.61</v>
      </c>
      <c r="Q50" t="n">
        <v>446.27</v>
      </c>
      <c r="R50" t="n">
        <v>35.19</v>
      </c>
      <c r="S50" t="n">
        <v>28.73</v>
      </c>
      <c r="T50" t="n">
        <v>2565.12</v>
      </c>
      <c r="U50" t="n">
        <v>0.82</v>
      </c>
      <c r="V50" t="n">
        <v>0.92</v>
      </c>
      <c r="W50" t="n">
        <v>0.1</v>
      </c>
      <c r="X50" t="n">
        <v>0.15</v>
      </c>
      <c r="Y50" t="n">
        <v>1</v>
      </c>
      <c r="Z50" t="n">
        <v>10</v>
      </c>
      <c r="AA50" t="n">
        <v>110.4657994995851</v>
      </c>
      <c r="AB50" t="n">
        <v>151.1441802823939</v>
      </c>
      <c r="AC50" t="n">
        <v>136.7191918484728</v>
      </c>
      <c r="AD50" t="n">
        <v>110465.7994995851</v>
      </c>
      <c r="AE50" t="n">
        <v>151144.1802823939</v>
      </c>
      <c r="AF50" t="n">
        <v>7.910125937144961e-06</v>
      </c>
      <c r="AG50" t="n">
        <v>4.452160493827161</v>
      </c>
      <c r="AH50" t="n">
        <v>136719.1918484728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8.726000000000001</v>
      </c>
      <c r="E51" t="n">
        <v>11.46</v>
      </c>
      <c r="F51" t="n">
        <v>8.83</v>
      </c>
      <c r="G51" t="n">
        <v>88.26000000000001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1</v>
      </c>
      <c r="N51" t="n">
        <v>39.57</v>
      </c>
      <c r="O51" t="n">
        <v>24316.37</v>
      </c>
      <c r="P51" t="n">
        <v>88.89</v>
      </c>
      <c r="Q51" t="n">
        <v>446.27</v>
      </c>
      <c r="R51" t="n">
        <v>33.83</v>
      </c>
      <c r="S51" t="n">
        <v>28.73</v>
      </c>
      <c r="T51" t="n">
        <v>1887.72</v>
      </c>
      <c r="U51" t="n">
        <v>0.85</v>
      </c>
      <c r="V51" t="n">
        <v>0.92</v>
      </c>
      <c r="W51" t="n">
        <v>0.09</v>
      </c>
      <c r="X51" t="n">
        <v>0.11</v>
      </c>
      <c r="Y51" t="n">
        <v>1</v>
      </c>
      <c r="Z51" t="n">
        <v>10</v>
      </c>
      <c r="AA51" t="n">
        <v>109.9622598197156</v>
      </c>
      <c r="AB51" t="n">
        <v>150.4552150777939</v>
      </c>
      <c r="AC51" t="n">
        <v>136.0959805160309</v>
      </c>
      <c r="AD51" t="n">
        <v>109962.2598197156</v>
      </c>
      <c r="AE51" t="n">
        <v>150455.2150777939</v>
      </c>
      <c r="AF51" t="n">
        <v>7.964341140415726e-06</v>
      </c>
      <c r="AG51" t="n">
        <v>4.421296296296297</v>
      </c>
      <c r="AH51" t="n">
        <v>136095.9805160309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8.7226</v>
      </c>
      <c r="E52" t="n">
        <v>11.46</v>
      </c>
      <c r="F52" t="n">
        <v>8.83</v>
      </c>
      <c r="G52" t="n">
        <v>88.31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1</v>
      </c>
      <c r="N52" t="n">
        <v>39.71</v>
      </c>
      <c r="O52" t="n">
        <v>24364.12</v>
      </c>
      <c r="P52" t="n">
        <v>89.16</v>
      </c>
      <c r="Q52" t="n">
        <v>446.27</v>
      </c>
      <c r="R52" t="n">
        <v>34</v>
      </c>
      <c r="S52" t="n">
        <v>28.73</v>
      </c>
      <c r="T52" t="n">
        <v>1974.65</v>
      </c>
      <c r="U52" t="n">
        <v>0.85</v>
      </c>
      <c r="V52" t="n">
        <v>0.92</v>
      </c>
      <c r="W52" t="n">
        <v>0.09</v>
      </c>
      <c r="X52" t="n">
        <v>0.11</v>
      </c>
      <c r="Y52" t="n">
        <v>1</v>
      </c>
      <c r="Z52" t="n">
        <v>10</v>
      </c>
      <c r="AA52" t="n">
        <v>110.0512973875791</v>
      </c>
      <c r="AB52" t="n">
        <v>150.577040206205</v>
      </c>
      <c r="AC52" t="n">
        <v>136.2061788251691</v>
      </c>
      <c r="AD52" t="n">
        <v>110051.2973875791</v>
      </c>
      <c r="AE52" t="n">
        <v>150577.040206205</v>
      </c>
      <c r="AF52" t="n">
        <v>7.961237913292485e-06</v>
      </c>
      <c r="AG52" t="n">
        <v>4.421296296296297</v>
      </c>
      <c r="AH52" t="n">
        <v>136206.1788251691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8.7218</v>
      </c>
      <c r="E53" t="n">
        <v>11.47</v>
      </c>
      <c r="F53" t="n">
        <v>8.83</v>
      </c>
      <c r="G53" t="n">
        <v>88.31999999999999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0</v>
      </c>
      <c r="N53" t="n">
        <v>39.84</v>
      </c>
      <c r="O53" t="n">
        <v>24411.91</v>
      </c>
      <c r="P53" t="n">
        <v>89.34</v>
      </c>
      <c r="Q53" t="n">
        <v>446.27</v>
      </c>
      <c r="R53" t="n">
        <v>34.01</v>
      </c>
      <c r="S53" t="n">
        <v>28.73</v>
      </c>
      <c r="T53" t="n">
        <v>1982.46</v>
      </c>
      <c r="U53" t="n">
        <v>0.84</v>
      </c>
      <c r="V53" t="n">
        <v>0.92</v>
      </c>
      <c r="W53" t="n">
        <v>0.09</v>
      </c>
      <c r="X53" t="n">
        <v>0.11</v>
      </c>
      <c r="Y53" t="n">
        <v>1</v>
      </c>
      <c r="Z53" t="n">
        <v>10</v>
      </c>
      <c r="AA53" t="n">
        <v>110.1045560296001</v>
      </c>
      <c r="AB53" t="n">
        <v>150.6499110298235</v>
      </c>
      <c r="AC53" t="n">
        <v>136.2720949596563</v>
      </c>
      <c r="AD53" t="n">
        <v>110104.5560296001</v>
      </c>
      <c r="AE53" t="n">
        <v>150649.9110298235</v>
      </c>
      <c r="AF53" t="n">
        <v>7.96050774220466e-06</v>
      </c>
      <c r="AG53" t="n">
        <v>4.425154320987655</v>
      </c>
      <c r="AH53" t="n">
        <v>136272.0949596563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4.6993</v>
      </c>
      <c r="E2" t="n">
        <v>21.28</v>
      </c>
      <c r="F2" t="n">
        <v>12.84</v>
      </c>
      <c r="G2" t="n">
        <v>5.58</v>
      </c>
      <c r="H2" t="n">
        <v>0.08</v>
      </c>
      <c r="I2" t="n">
        <v>138</v>
      </c>
      <c r="J2" t="n">
        <v>213.37</v>
      </c>
      <c r="K2" t="n">
        <v>56.13</v>
      </c>
      <c r="L2" t="n">
        <v>1</v>
      </c>
      <c r="M2" t="n">
        <v>136</v>
      </c>
      <c r="N2" t="n">
        <v>46.25</v>
      </c>
      <c r="O2" t="n">
        <v>26550.29</v>
      </c>
      <c r="P2" t="n">
        <v>188.47</v>
      </c>
      <c r="Q2" t="n">
        <v>446.45</v>
      </c>
      <c r="R2" t="n">
        <v>165.55</v>
      </c>
      <c r="S2" t="n">
        <v>28.73</v>
      </c>
      <c r="T2" t="n">
        <v>67087.77</v>
      </c>
      <c r="U2" t="n">
        <v>0.17</v>
      </c>
      <c r="V2" t="n">
        <v>0.63</v>
      </c>
      <c r="W2" t="n">
        <v>0.3</v>
      </c>
      <c r="X2" t="n">
        <v>4.12</v>
      </c>
      <c r="Y2" t="n">
        <v>1</v>
      </c>
      <c r="Z2" t="n">
        <v>10</v>
      </c>
      <c r="AA2" t="n">
        <v>270.7528890922553</v>
      </c>
      <c r="AB2" t="n">
        <v>370.4560476304716</v>
      </c>
      <c r="AC2" t="n">
        <v>335.100242382947</v>
      </c>
      <c r="AD2" t="n">
        <v>270752.8890922553</v>
      </c>
      <c r="AE2" t="n">
        <v>370456.0476304716</v>
      </c>
      <c r="AF2" t="n">
        <v>4.067884902042732e-06</v>
      </c>
      <c r="AG2" t="n">
        <v>8.209876543209878</v>
      </c>
      <c r="AH2" t="n">
        <v>335100.242382947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5.4358</v>
      </c>
      <c r="E3" t="n">
        <v>18.4</v>
      </c>
      <c r="F3" t="n">
        <v>11.6</v>
      </c>
      <c r="G3" t="n">
        <v>7.03</v>
      </c>
      <c r="H3" t="n">
        <v>0.1</v>
      </c>
      <c r="I3" t="n">
        <v>99</v>
      </c>
      <c r="J3" t="n">
        <v>213.78</v>
      </c>
      <c r="K3" t="n">
        <v>56.13</v>
      </c>
      <c r="L3" t="n">
        <v>1.25</v>
      </c>
      <c r="M3" t="n">
        <v>97</v>
      </c>
      <c r="N3" t="n">
        <v>46.4</v>
      </c>
      <c r="O3" t="n">
        <v>26600.32</v>
      </c>
      <c r="P3" t="n">
        <v>169.74</v>
      </c>
      <c r="Q3" t="n">
        <v>446.36</v>
      </c>
      <c r="R3" t="n">
        <v>124.8</v>
      </c>
      <c r="S3" t="n">
        <v>28.73</v>
      </c>
      <c r="T3" t="n">
        <v>46908.94</v>
      </c>
      <c r="U3" t="n">
        <v>0.23</v>
      </c>
      <c r="V3" t="n">
        <v>0.7</v>
      </c>
      <c r="W3" t="n">
        <v>0.24</v>
      </c>
      <c r="X3" t="n">
        <v>2.88</v>
      </c>
      <c r="Y3" t="n">
        <v>1</v>
      </c>
      <c r="Z3" t="n">
        <v>10</v>
      </c>
      <c r="AA3" t="n">
        <v>220.6410244790403</v>
      </c>
      <c r="AB3" t="n">
        <v>301.8907836870919</v>
      </c>
      <c r="AC3" t="n">
        <v>273.078750998461</v>
      </c>
      <c r="AD3" t="n">
        <v>220641.0244790403</v>
      </c>
      <c r="AE3" t="n">
        <v>301890.7836870919</v>
      </c>
      <c r="AF3" t="n">
        <v>4.705426074207624e-06</v>
      </c>
      <c r="AG3" t="n">
        <v>7.098765432098765</v>
      </c>
      <c r="AH3" t="n">
        <v>273078.750998461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10.96</v>
      </c>
      <c r="G4" t="n">
        <v>8.43</v>
      </c>
      <c r="H4" t="n">
        <v>0.12</v>
      </c>
      <c r="I4" t="n">
        <v>78</v>
      </c>
      <c r="J4" t="n">
        <v>214.19</v>
      </c>
      <c r="K4" t="n">
        <v>56.13</v>
      </c>
      <c r="L4" t="n">
        <v>1.5</v>
      </c>
      <c r="M4" t="n">
        <v>76</v>
      </c>
      <c r="N4" t="n">
        <v>46.56</v>
      </c>
      <c r="O4" t="n">
        <v>26650.41</v>
      </c>
      <c r="P4" t="n">
        <v>159.9</v>
      </c>
      <c r="Q4" t="n">
        <v>446.29</v>
      </c>
      <c r="R4" t="n">
        <v>104.02</v>
      </c>
      <c r="S4" t="n">
        <v>28.73</v>
      </c>
      <c r="T4" t="n">
        <v>36624.3</v>
      </c>
      <c r="U4" t="n">
        <v>0.28</v>
      </c>
      <c r="V4" t="n">
        <v>0.74</v>
      </c>
      <c r="W4" t="n">
        <v>0.2</v>
      </c>
      <c r="X4" t="n">
        <v>2.24</v>
      </c>
      <c r="Y4" t="n">
        <v>1</v>
      </c>
      <c r="Z4" t="n">
        <v>10</v>
      </c>
      <c r="AA4" t="n">
        <v>196.2167651439817</v>
      </c>
      <c r="AB4" t="n">
        <v>268.4724345426073</v>
      </c>
      <c r="AC4" t="n">
        <v>242.8498021933678</v>
      </c>
      <c r="AD4" t="n">
        <v>196216.7651439817</v>
      </c>
      <c r="AE4" t="n">
        <v>268472.4345426073</v>
      </c>
      <c r="AF4" t="n">
        <v>5.131319158668081e-06</v>
      </c>
      <c r="AG4" t="n">
        <v>6.508487654320988</v>
      </c>
      <c r="AH4" t="n">
        <v>242849.8021933678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6.2755</v>
      </c>
      <c r="E5" t="n">
        <v>15.94</v>
      </c>
      <c r="F5" t="n">
        <v>10.58</v>
      </c>
      <c r="G5" t="n">
        <v>9.76</v>
      </c>
      <c r="H5" t="n">
        <v>0.14</v>
      </c>
      <c r="I5" t="n">
        <v>65</v>
      </c>
      <c r="J5" t="n">
        <v>214.59</v>
      </c>
      <c r="K5" t="n">
        <v>56.13</v>
      </c>
      <c r="L5" t="n">
        <v>1.75</v>
      </c>
      <c r="M5" t="n">
        <v>63</v>
      </c>
      <c r="N5" t="n">
        <v>46.72</v>
      </c>
      <c r="O5" t="n">
        <v>26700.55</v>
      </c>
      <c r="P5" t="n">
        <v>153.86</v>
      </c>
      <c r="Q5" t="n">
        <v>446.3</v>
      </c>
      <c r="R5" t="n">
        <v>91.39</v>
      </c>
      <c r="S5" t="n">
        <v>28.73</v>
      </c>
      <c r="T5" t="n">
        <v>30376.49</v>
      </c>
      <c r="U5" t="n">
        <v>0.31</v>
      </c>
      <c r="V5" t="n">
        <v>0.77</v>
      </c>
      <c r="W5" t="n">
        <v>0.18</v>
      </c>
      <c r="X5" t="n">
        <v>1.86</v>
      </c>
      <c r="Y5" t="n">
        <v>1</v>
      </c>
      <c r="Z5" t="n">
        <v>10</v>
      </c>
      <c r="AA5" t="n">
        <v>188.0572670176257</v>
      </c>
      <c r="AB5" t="n">
        <v>257.3082492344807</v>
      </c>
      <c r="AC5" t="n">
        <v>232.7511110620129</v>
      </c>
      <c r="AD5" t="n">
        <v>188057.2670176257</v>
      </c>
      <c r="AE5" t="n">
        <v>257308.2492344807</v>
      </c>
      <c r="AF5" t="n">
        <v>5.432300917747147e-06</v>
      </c>
      <c r="AG5" t="n">
        <v>6.149691358024691</v>
      </c>
      <c r="AH5" t="n">
        <v>232751.1110620128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6.5728</v>
      </c>
      <c r="E6" t="n">
        <v>15.21</v>
      </c>
      <c r="F6" t="n">
        <v>10.28</v>
      </c>
      <c r="G6" t="n">
        <v>11.21</v>
      </c>
      <c r="H6" t="n">
        <v>0.17</v>
      </c>
      <c r="I6" t="n">
        <v>55</v>
      </c>
      <c r="J6" t="n">
        <v>215</v>
      </c>
      <c r="K6" t="n">
        <v>56.13</v>
      </c>
      <c r="L6" t="n">
        <v>2</v>
      </c>
      <c r="M6" t="n">
        <v>53</v>
      </c>
      <c r="N6" t="n">
        <v>46.87</v>
      </c>
      <c r="O6" t="n">
        <v>26750.75</v>
      </c>
      <c r="P6" t="n">
        <v>149.12</v>
      </c>
      <c r="Q6" t="n">
        <v>446.34</v>
      </c>
      <c r="R6" t="n">
        <v>81.45</v>
      </c>
      <c r="S6" t="n">
        <v>28.73</v>
      </c>
      <c r="T6" t="n">
        <v>25454.8</v>
      </c>
      <c r="U6" t="n">
        <v>0.35</v>
      </c>
      <c r="V6" t="n">
        <v>0.79</v>
      </c>
      <c r="W6" t="n">
        <v>0.17</v>
      </c>
      <c r="X6" t="n">
        <v>1.56</v>
      </c>
      <c r="Y6" t="n">
        <v>1</v>
      </c>
      <c r="Z6" t="n">
        <v>10</v>
      </c>
      <c r="AA6" t="n">
        <v>171.5386113561464</v>
      </c>
      <c r="AB6" t="n">
        <v>234.7066958068011</v>
      </c>
      <c r="AC6" t="n">
        <v>212.3066181719843</v>
      </c>
      <c r="AD6" t="n">
        <v>171538.6113561464</v>
      </c>
      <c r="AE6" t="n">
        <v>234706.6958068011</v>
      </c>
      <c r="AF6" t="n">
        <v>5.689654604759532e-06</v>
      </c>
      <c r="AG6" t="n">
        <v>5.868055555555556</v>
      </c>
      <c r="AH6" t="n">
        <v>212306.6181719843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6.7995</v>
      </c>
      <c r="E7" t="n">
        <v>14.71</v>
      </c>
      <c r="F7" t="n">
        <v>10.07</v>
      </c>
      <c r="G7" t="n">
        <v>12.58</v>
      </c>
      <c r="H7" t="n">
        <v>0.19</v>
      </c>
      <c r="I7" t="n">
        <v>48</v>
      </c>
      <c r="J7" t="n">
        <v>215.41</v>
      </c>
      <c r="K7" t="n">
        <v>56.13</v>
      </c>
      <c r="L7" t="n">
        <v>2.25</v>
      </c>
      <c r="M7" t="n">
        <v>46</v>
      </c>
      <c r="N7" t="n">
        <v>47.03</v>
      </c>
      <c r="O7" t="n">
        <v>26801</v>
      </c>
      <c r="P7" t="n">
        <v>145.61</v>
      </c>
      <c r="Q7" t="n">
        <v>446.34</v>
      </c>
      <c r="R7" t="n">
        <v>74.45</v>
      </c>
      <c r="S7" t="n">
        <v>28.73</v>
      </c>
      <c r="T7" t="n">
        <v>21988.44</v>
      </c>
      <c r="U7" t="n">
        <v>0.39</v>
      </c>
      <c r="V7" t="n">
        <v>0.8100000000000001</v>
      </c>
      <c r="W7" t="n">
        <v>0.16</v>
      </c>
      <c r="X7" t="n">
        <v>1.35</v>
      </c>
      <c r="Y7" t="n">
        <v>1</v>
      </c>
      <c r="Z7" t="n">
        <v>10</v>
      </c>
      <c r="AA7" t="n">
        <v>167.4182082587786</v>
      </c>
      <c r="AB7" t="n">
        <v>229.06897850963</v>
      </c>
      <c r="AC7" t="n">
        <v>207.2069567010674</v>
      </c>
      <c r="AD7" t="n">
        <v>167418.2082587786</v>
      </c>
      <c r="AE7" t="n">
        <v>229068.97850963</v>
      </c>
      <c r="AF7" t="n">
        <v>5.885894365424544e-06</v>
      </c>
      <c r="AG7" t="n">
        <v>5.675154320987655</v>
      </c>
      <c r="AH7" t="n">
        <v>207206.9567010675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7.0068</v>
      </c>
      <c r="E8" t="n">
        <v>14.27</v>
      </c>
      <c r="F8" t="n">
        <v>9.890000000000001</v>
      </c>
      <c r="G8" t="n">
        <v>14.12</v>
      </c>
      <c r="H8" t="n">
        <v>0.21</v>
      </c>
      <c r="I8" t="n">
        <v>42</v>
      </c>
      <c r="J8" t="n">
        <v>215.82</v>
      </c>
      <c r="K8" t="n">
        <v>56.13</v>
      </c>
      <c r="L8" t="n">
        <v>2.5</v>
      </c>
      <c r="M8" t="n">
        <v>40</v>
      </c>
      <c r="N8" t="n">
        <v>47.19</v>
      </c>
      <c r="O8" t="n">
        <v>26851.31</v>
      </c>
      <c r="P8" t="n">
        <v>142.54</v>
      </c>
      <c r="Q8" t="n">
        <v>446.29</v>
      </c>
      <c r="R8" t="n">
        <v>68.70999999999999</v>
      </c>
      <c r="S8" t="n">
        <v>28.73</v>
      </c>
      <c r="T8" t="n">
        <v>19148.04</v>
      </c>
      <c r="U8" t="n">
        <v>0.42</v>
      </c>
      <c r="V8" t="n">
        <v>0.82</v>
      </c>
      <c r="W8" t="n">
        <v>0.14</v>
      </c>
      <c r="X8" t="n">
        <v>1.16</v>
      </c>
      <c r="Y8" t="n">
        <v>1</v>
      </c>
      <c r="Z8" t="n">
        <v>10</v>
      </c>
      <c r="AA8" t="n">
        <v>163.9535385703306</v>
      </c>
      <c r="AB8" t="n">
        <v>224.3284645914587</v>
      </c>
      <c r="AC8" t="n">
        <v>202.9188707778919</v>
      </c>
      <c r="AD8" t="n">
        <v>163953.5385703306</v>
      </c>
      <c r="AE8" t="n">
        <v>224328.4645914587</v>
      </c>
      <c r="AF8" t="n">
        <v>6.065340780889285e-06</v>
      </c>
      <c r="AG8" t="n">
        <v>5.505401234567902</v>
      </c>
      <c r="AH8" t="n">
        <v>202918.8707778919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7.1502</v>
      </c>
      <c r="E9" t="n">
        <v>13.99</v>
      </c>
      <c r="F9" t="n">
        <v>9.77</v>
      </c>
      <c r="G9" t="n">
        <v>15.42</v>
      </c>
      <c r="H9" t="n">
        <v>0.23</v>
      </c>
      <c r="I9" t="n">
        <v>38</v>
      </c>
      <c r="J9" t="n">
        <v>216.22</v>
      </c>
      <c r="K9" t="n">
        <v>56.13</v>
      </c>
      <c r="L9" t="n">
        <v>2.75</v>
      </c>
      <c r="M9" t="n">
        <v>36</v>
      </c>
      <c r="N9" t="n">
        <v>47.35</v>
      </c>
      <c r="O9" t="n">
        <v>26901.66</v>
      </c>
      <c r="P9" t="n">
        <v>140.51</v>
      </c>
      <c r="Q9" t="n">
        <v>446.28</v>
      </c>
      <c r="R9" t="n">
        <v>64.72</v>
      </c>
      <c r="S9" t="n">
        <v>28.73</v>
      </c>
      <c r="T9" t="n">
        <v>17177.39</v>
      </c>
      <c r="U9" t="n">
        <v>0.44</v>
      </c>
      <c r="V9" t="n">
        <v>0.83</v>
      </c>
      <c r="W9" t="n">
        <v>0.14</v>
      </c>
      <c r="X9" t="n">
        <v>1.05</v>
      </c>
      <c r="Y9" t="n">
        <v>1</v>
      </c>
      <c r="Z9" t="n">
        <v>10</v>
      </c>
      <c r="AA9" t="n">
        <v>161.5434237924429</v>
      </c>
      <c r="AB9" t="n">
        <v>221.0308392255947</v>
      </c>
      <c r="AC9" t="n">
        <v>199.9359661486986</v>
      </c>
      <c r="AD9" t="n">
        <v>161543.4237924429</v>
      </c>
      <c r="AE9" t="n">
        <v>221030.8392255947</v>
      </c>
      <c r="AF9" t="n">
        <v>6.189473033555198e-06</v>
      </c>
      <c r="AG9" t="n">
        <v>5.397376543209877</v>
      </c>
      <c r="AH9" t="n">
        <v>199935.9661486986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7.261</v>
      </c>
      <c r="E10" t="n">
        <v>13.77</v>
      </c>
      <c r="F10" t="n">
        <v>9.68</v>
      </c>
      <c r="G10" t="n">
        <v>16.6</v>
      </c>
      <c r="H10" t="n">
        <v>0.25</v>
      </c>
      <c r="I10" t="n">
        <v>35</v>
      </c>
      <c r="J10" t="n">
        <v>216.63</v>
      </c>
      <c r="K10" t="n">
        <v>56.13</v>
      </c>
      <c r="L10" t="n">
        <v>3</v>
      </c>
      <c r="M10" t="n">
        <v>33</v>
      </c>
      <c r="N10" t="n">
        <v>47.51</v>
      </c>
      <c r="O10" t="n">
        <v>26952.08</v>
      </c>
      <c r="P10" t="n">
        <v>138.76</v>
      </c>
      <c r="Q10" t="n">
        <v>446.3</v>
      </c>
      <c r="R10" t="n">
        <v>61.91</v>
      </c>
      <c r="S10" t="n">
        <v>28.73</v>
      </c>
      <c r="T10" t="n">
        <v>15786.58</v>
      </c>
      <c r="U10" t="n">
        <v>0.46</v>
      </c>
      <c r="V10" t="n">
        <v>0.84</v>
      </c>
      <c r="W10" t="n">
        <v>0.14</v>
      </c>
      <c r="X10" t="n">
        <v>0.96</v>
      </c>
      <c r="Y10" t="n">
        <v>1</v>
      </c>
      <c r="Z10" t="n">
        <v>10</v>
      </c>
      <c r="AA10" t="n">
        <v>159.817851898207</v>
      </c>
      <c r="AB10" t="n">
        <v>218.6698356330431</v>
      </c>
      <c r="AC10" t="n">
        <v>197.80029342533</v>
      </c>
      <c r="AD10" t="n">
        <v>159817.851898207</v>
      </c>
      <c r="AE10" t="n">
        <v>218669.8356330431</v>
      </c>
      <c r="AF10" t="n">
        <v>6.285385541193854e-06</v>
      </c>
      <c r="AG10" t="n">
        <v>5.3125</v>
      </c>
      <c r="AH10" t="n">
        <v>197800.29342533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7.3796</v>
      </c>
      <c r="E11" t="n">
        <v>13.55</v>
      </c>
      <c r="F11" t="n">
        <v>9.59</v>
      </c>
      <c r="G11" t="n">
        <v>17.98</v>
      </c>
      <c r="H11" t="n">
        <v>0.27</v>
      </c>
      <c r="I11" t="n">
        <v>32</v>
      </c>
      <c r="J11" t="n">
        <v>217.04</v>
      </c>
      <c r="K11" t="n">
        <v>56.13</v>
      </c>
      <c r="L11" t="n">
        <v>3.25</v>
      </c>
      <c r="M11" t="n">
        <v>30</v>
      </c>
      <c r="N11" t="n">
        <v>47.66</v>
      </c>
      <c r="O11" t="n">
        <v>27002.55</v>
      </c>
      <c r="P11" t="n">
        <v>137.09</v>
      </c>
      <c r="Q11" t="n">
        <v>446.29</v>
      </c>
      <c r="R11" t="n">
        <v>58.79</v>
      </c>
      <c r="S11" t="n">
        <v>28.73</v>
      </c>
      <c r="T11" t="n">
        <v>14239.84</v>
      </c>
      <c r="U11" t="n">
        <v>0.49</v>
      </c>
      <c r="V11" t="n">
        <v>0.85</v>
      </c>
      <c r="W11" t="n">
        <v>0.13</v>
      </c>
      <c r="X11" t="n">
        <v>0.87</v>
      </c>
      <c r="Y11" t="n">
        <v>1</v>
      </c>
      <c r="Z11" t="n">
        <v>10</v>
      </c>
      <c r="AA11" t="n">
        <v>147.7143042887903</v>
      </c>
      <c r="AB11" t="n">
        <v>202.1092278230127</v>
      </c>
      <c r="AC11" t="n">
        <v>182.8202067817246</v>
      </c>
      <c r="AD11" t="n">
        <v>147714.3042887904</v>
      </c>
      <c r="AE11" t="n">
        <v>202109.2278230127</v>
      </c>
      <c r="AF11" t="n">
        <v>6.388050012366639e-06</v>
      </c>
      <c r="AG11" t="n">
        <v>5.227623456790123</v>
      </c>
      <c r="AH11" t="n">
        <v>182820.2067817246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7.5152</v>
      </c>
      <c r="E12" t="n">
        <v>13.31</v>
      </c>
      <c r="F12" t="n">
        <v>9.470000000000001</v>
      </c>
      <c r="G12" t="n">
        <v>19.59</v>
      </c>
      <c r="H12" t="n">
        <v>0.29</v>
      </c>
      <c r="I12" t="n">
        <v>29</v>
      </c>
      <c r="J12" t="n">
        <v>217.45</v>
      </c>
      <c r="K12" t="n">
        <v>56.13</v>
      </c>
      <c r="L12" t="n">
        <v>3.5</v>
      </c>
      <c r="M12" t="n">
        <v>27</v>
      </c>
      <c r="N12" t="n">
        <v>47.82</v>
      </c>
      <c r="O12" t="n">
        <v>27053.07</v>
      </c>
      <c r="P12" t="n">
        <v>135.07</v>
      </c>
      <c r="Q12" t="n">
        <v>446.27</v>
      </c>
      <c r="R12" t="n">
        <v>54.78</v>
      </c>
      <c r="S12" t="n">
        <v>28.73</v>
      </c>
      <c r="T12" t="n">
        <v>12249.37</v>
      </c>
      <c r="U12" t="n">
        <v>0.52</v>
      </c>
      <c r="V12" t="n">
        <v>0.86</v>
      </c>
      <c r="W12" t="n">
        <v>0.13</v>
      </c>
      <c r="X12" t="n">
        <v>0.75</v>
      </c>
      <c r="Y12" t="n">
        <v>1</v>
      </c>
      <c r="Z12" t="n">
        <v>10</v>
      </c>
      <c r="AA12" t="n">
        <v>145.7586673084067</v>
      </c>
      <c r="AB12" t="n">
        <v>199.4334390298387</v>
      </c>
      <c r="AC12" t="n">
        <v>180.3997915154771</v>
      </c>
      <c r="AD12" t="n">
        <v>145758.6673084067</v>
      </c>
      <c r="AE12" t="n">
        <v>199433.4390298387</v>
      </c>
      <c r="AF12" t="n">
        <v>6.505430301498423e-06</v>
      </c>
      <c r="AG12" t="n">
        <v>5.135030864197531</v>
      </c>
      <c r="AH12" t="n">
        <v>180399.7915154771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7.6513</v>
      </c>
      <c r="E13" t="n">
        <v>13.07</v>
      </c>
      <c r="F13" t="n">
        <v>9.32</v>
      </c>
      <c r="G13" t="n">
        <v>20.7</v>
      </c>
      <c r="H13" t="n">
        <v>0.31</v>
      </c>
      <c r="I13" t="n">
        <v>27</v>
      </c>
      <c r="J13" t="n">
        <v>217.86</v>
      </c>
      <c r="K13" t="n">
        <v>56.13</v>
      </c>
      <c r="L13" t="n">
        <v>3.75</v>
      </c>
      <c r="M13" t="n">
        <v>25</v>
      </c>
      <c r="N13" t="n">
        <v>47.98</v>
      </c>
      <c r="O13" t="n">
        <v>27103.65</v>
      </c>
      <c r="P13" t="n">
        <v>132.32</v>
      </c>
      <c r="Q13" t="n">
        <v>446.28</v>
      </c>
      <c r="R13" t="n">
        <v>50</v>
      </c>
      <c r="S13" t="n">
        <v>28.73</v>
      </c>
      <c r="T13" t="n">
        <v>9870.129999999999</v>
      </c>
      <c r="U13" t="n">
        <v>0.57</v>
      </c>
      <c r="V13" t="n">
        <v>0.87</v>
      </c>
      <c r="W13" t="n">
        <v>0.11</v>
      </c>
      <c r="X13" t="n">
        <v>0.6</v>
      </c>
      <c r="Y13" t="n">
        <v>1</v>
      </c>
      <c r="Z13" t="n">
        <v>10</v>
      </c>
      <c r="AA13" t="n">
        <v>143.5886182149007</v>
      </c>
      <c r="AB13" t="n">
        <v>196.4642821242959</v>
      </c>
      <c r="AC13" t="n">
        <v>177.7140067777605</v>
      </c>
      <c r="AD13" t="n">
        <v>143588.6182149007</v>
      </c>
      <c r="AE13" t="n">
        <v>196464.2821242959</v>
      </c>
      <c r="AF13" t="n">
        <v>6.623243408805473e-06</v>
      </c>
      <c r="AG13" t="n">
        <v>5.042438271604939</v>
      </c>
      <c r="AH13" t="n">
        <v>177714.0067777605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7.5196</v>
      </c>
      <c r="E14" t="n">
        <v>13.3</v>
      </c>
      <c r="F14" t="n">
        <v>9.59</v>
      </c>
      <c r="G14" t="n">
        <v>22.13</v>
      </c>
      <c r="H14" t="n">
        <v>0.33</v>
      </c>
      <c r="I14" t="n">
        <v>26</v>
      </c>
      <c r="J14" t="n">
        <v>218.27</v>
      </c>
      <c r="K14" t="n">
        <v>56.13</v>
      </c>
      <c r="L14" t="n">
        <v>4</v>
      </c>
      <c r="M14" t="n">
        <v>24</v>
      </c>
      <c r="N14" t="n">
        <v>48.15</v>
      </c>
      <c r="O14" t="n">
        <v>27154.29</v>
      </c>
      <c r="P14" t="n">
        <v>136.03</v>
      </c>
      <c r="Q14" t="n">
        <v>446.36</v>
      </c>
      <c r="R14" t="n">
        <v>59.21</v>
      </c>
      <c r="S14" t="n">
        <v>28.73</v>
      </c>
      <c r="T14" t="n">
        <v>14481.38</v>
      </c>
      <c r="U14" t="n">
        <v>0.49</v>
      </c>
      <c r="V14" t="n">
        <v>0.85</v>
      </c>
      <c r="W14" t="n">
        <v>0.13</v>
      </c>
      <c r="X14" t="n">
        <v>0.87</v>
      </c>
      <c r="Y14" t="n">
        <v>1</v>
      </c>
      <c r="Z14" t="n">
        <v>10</v>
      </c>
      <c r="AA14" t="n">
        <v>146.2330951872276</v>
      </c>
      <c r="AB14" t="n">
        <v>200.082572183922</v>
      </c>
      <c r="AC14" t="n">
        <v>180.986972312399</v>
      </c>
      <c r="AD14" t="n">
        <v>146233.0951872276</v>
      </c>
      <c r="AE14" t="n">
        <v>200082.572183922</v>
      </c>
      <c r="AF14" t="n">
        <v>6.509239101440752e-06</v>
      </c>
      <c r="AG14" t="n">
        <v>5.131172839506173</v>
      </c>
      <c r="AH14" t="n">
        <v>180986.972312399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7.6658</v>
      </c>
      <c r="E15" t="n">
        <v>13.04</v>
      </c>
      <c r="F15" t="n">
        <v>9.42</v>
      </c>
      <c r="G15" t="n">
        <v>23.55</v>
      </c>
      <c r="H15" t="n">
        <v>0.35</v>
      </c>
      <c r="I15" t="n">
        <v>24</v>
      </c>
      <c r="J15" t="n">
        <v>218.68</v>
      </c>
      <c r="K15" t="n">
        <v>56.13</v>
      </c>
      <c r="L15" t="n">
        <v>4.25</v>
      </c>
      <c r="M15" t="n">
        <v>22</v>
      </c>
      <c r="N15" t="n">
        <v>48.31</v>
      </c>
      <c r="O15" t="n">
        <v>27204.98</v>
      </c>
      <c r="P15" t="n">
        <v>133.35</v>
      </c>
      <c r="Q15" t="n">
        <v>446.31</v>
      </c>
      <c r="R15" t="n">
        <v>53.58</v>
      </c>
      <c r="S15" t="n">
        <v>28.73</v>
      </c>
      <c r="T15" t="n">
        <v>11673.84</v>
      </c>
      <c r="U15" t="n">
        <v>0.54</v>
      </c>
      <c r="V15" t="n">
        <v>0.86</v>
      </c>
      <c r="W15" t="n">
        <v>0.12</v>
      </c>
      <c r="X15" t="n">
        <v>0.7</v>
      </c>
      <c r="Y15" t="n">
        <v>1</v>
      </c>
      <c r="Z15" t="n">
        <v>10</v>
      </c>
      <c r="AA15" t="n">
        <v>143.9693187379139</v>
      </c>
      <c r="AB15" t="n">
        <v>196.9851733752041</v>
      </c>
      <c r="AC15" t="n">
        <v>178.1851848987577</v>
      </c>
      <c r="AD15" t="n">
        <v>143969.3187379139</v>
      </c>
      <c r="AE15" t="n">
        <v>196985.1733752041</v>
      </c>
      <c r="AF15" t="n">
        <v>6.635795135888148e-06</v>
      </c>
      <c r="AG15" t="n">
        <v>5.030864197530864</v>
      </c>
      <c r="AH15" t="n">
        <v>178185.1848987577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7.7651</v>
      </c>
      <c r="E16" t="n">
        <v>12.88</v>
      </c>
      <c r="F16" t="n">
        <v>9.34</v>
      </c>
      <c r="G16" t="n">
        <v>25.46</v>
      </c>
      <c r="H16" t="n">
        <v>0.36</v>
      </c>
      <c r="I16" t="n">
        <v>22</v>
      </c>
      <c r="J16" t="n">
        <v>219.09</v>
      </c>
      <c r="K16" t="n">
        <v>56.13</v>
      </c>
      <c r="L16" t="n">
        <v>4.5</v>
      </c>
      <c r="M16" t="n">
        <v>20</v>
      </c>
      <c r="N16" t="n">
        <v>48.47</v>
      </c>
      <c r="O16" t="n">
        <v>27255.72</v>
      </c>
      <c r="P16" t="n">
        <v>131.64</v>
      </c>
      <c r="Q16" t="n">
        <v>446.28</v>
      </c>
      <c r="R16" t="n">
        <v>50.63</v>
      </c>
      <c r="S16" t="n">
        <v>28.73</v>
      </c>
      <c r="T16" t="n">
        <v>10209.32</v>
      </c>
      <c r="U16" t="n">
        <v>0.57</v>
      </c>
      <c r="V16" t="n">
        <v>0.87</v>
      </c>
      <c r="W16" t="n">
        <v>0.12</v>
      </c>
      <c r="X16" t="n">
        <v>0.62</v>
      </c>
      <c r="Y16" t="n">
        <v>1</v>
      </c>
      <c r="Z16" t="n">
        <v>10</v>
      </c>
      <c r="AA16" t="n">
        <v>142.4014511544367</v>
      </c>
      <c r="AB16" t="n">
        <v>194.8399477780556</v>
      </c>
      <c r="AC16" t="n">
        <v>176.2446966217573</v>
      </c>
      <c r="AD16" t="n">
        <v>142401.4511544367</v>
      </c>
      <c r="AE16" t="n">
        <v>194839.9477780556</v>
      </c>
      <c r="AF16" t="n">
        <v>6.721752825495717e-06</v>
      </c>
      <c r="AG16" t="n">
        <v>4.969135802469136</v>
      </c>
      <c r="AH16" t="n">
        <v>176244.6966217573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7.8171</v>
      </c>
      <c r="E17" t="n">
        <v>12.79</v>
      </c>
      <c r="F17" t="n">
        <v>9.289999999999999</v>
      </c>
      <c r="G17" t="n">
        <v>26.55</v>
      </c>
      <c r="H17" t="n">
        <v>0.38</v>
      </c>
      <c r="I17" t="n">
        <v>21</v>
      </c>
      <c r="J17" t="n">
        <v>219.51</v>
      </c>
      <c r="K17" t="n">
        <v>56.13</v>
      </c>
      <c r="L17" t="n">
        <v>4.75</v>
      </c>
      <c r="M17" t="n">
        <v>19</v>
      </c>
      <c r="N17" t="n">
        <v>48.63</v>
      </c>
      <c r="O17" t="n">
        <v>27306.53</v>
      </c>
      <c r="P17" t="n">
        <v>130.65</v>
      </c>
      <c r="Q17" t="n">
        <v>446.27</v>
      </c>
      <c r="R17" t="n">
        <v>49.3</v>
      </c>
      <c r="S17" t="n">
        <v>28.73</v>
      </c>
      <c r="T17" t="n">
        <v>9547.790000000001</v>
      </c>
      <c r="U17" t="n">
        <v>0.58</v>
      </c>
      <c r="V17" t="n">
        <v>0.88</v>
      </c>
      <c r="W17" t="n">
        <v>0.11</v>
      </c>
      <c r="X17" t="n">
        <v>0.57</v>
      </c>
      <c r="Y17" t="n">
        <v>1</v>
      </c>
      <c r="Z17" t="n">
        <v>10</v>
      </c>
      <c r="AA17" t="n">
        <v>141.64164044475</v>
      </c>
      <c r="AB17" t="n">
        <v>193.8003412445799</v>
      </c>
      <c r="AC17" t="n">
        <v>175.3043086767393</v>
      </c>
      <c r="AD17" t="n">
        <v>141641.64044475</v>
      </c>
      <c r="AE17" t="n">
        <v>193800.3412445799</v>
      </c>
      <c r="AF17" t="n">
        <v>6.766765915723244e-06</v>
      </c>
      <c r="AG17" t="n">
        <v>4.934413580246914</v>
      </c>
      <c r="AH17" t="n">
        <v>175304.3086767393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7.8591</v>
      </c>
      <c r="E18" t="n">
        <v>12.72</v>
      </c>
      <c r="F18" t="n">
        <v>9.27</v>
      </c>
      <c r="G18" t="n">
        <v>27.8</v>
      </c>
      <c r="H18" t="n">
        <v>0.4</v>
      </c>
      <c r="I18" t="n">
        <v>20</v>
      </c>
      <c r="J18" t="n">
        <v>219.92</v>
      </c>
      <c r="K18" t="n">
        <v>56.13</v>
      </c>
      <c r="L18" t="n">
        <v>5</v>
      </c>
      <c r="M18" t="n">
        <v>18</v>
      </c>
      <c r="N18" t="n">
        <v>48.79</v>
      </c>
      <c r="O18" t="n">
        <v>27357.39</v>
      </c>
      <c r="P18" t="n">
        <v>129.98</v>
      </c>
      <c r="Q18" t="n">
        <v>446.31</v>
      </c>
      <c r="R18" t="n">
        <v>48.33</v>
      </c>
      <c r="S18" t="n">
        <v>28.73</v>
      </c>
      <c r="T18" t="n">
        <v>9067.57</v>
      </c>
      <c r="U18" t="n">
        <v>0.59</v>
      </c>
      <c r="V18" t="n">
        <v>0.88</v>
      </c>
      <c r="W18" t="n">
        <v>0.12</v>
      </c>
      <c r="X18" t="n">
        <v>0.55</v>
      </c>
      <c r="Y18" t="n">
        <v>1</v>
      </c>
      <c r="Z18" t="n">
        <v>10</v>
      </c>
      <c r="AA18" t="n">
        <v>141.1077387094692</v>
      </c>
      <c r="AB18" t="n">
        <v>193.0698333362871</v>
      </c>
      <c r="AC18" t="n">
        <v>174.6435194179394</v>
      </c>
      <c r="AD18" t="n">
        <v>141107.7387094692</v>
      </c>
      <c r="AE18" t="n">
        <v>193069.8333362871</v>
      </c>
      <c r="AF18" t="n">
        <v>6.803122642445478e-06</v>
      </c>
      <c r="AG18" t="n">
        <v>4.907407407407408</v>
      </c>
      <c r="AH18" t="n">
        <v>174643.5194179394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7.9053</v>
      </c>
      <c r="E19" t="n">
        <v>12.65</v>
      </c>
      <c r="F19" t="n">
        <v>9.23</v>
      </c>
      <c r="G19" t="n">
        <v>29.16</v>
      </c>
      <c r="H19" t="n">
        <v>0.42</v>
      </c>
      <c r="I19" t="n">
        <v>19</v>
      </c>
      <c r="J19" t="n">
        <v>220.33</v>
      </c>
      <c r="K19" t="n">
        <v>56.13</v>
      </c>
      <c r="L19" t="n">
        <v>5.25</v>
      </c>
      <c r="M19" t="n">
        <v>17</v>
      </c>
      <c r="N19" t="n">
        <v>48.95</v>
      </c>
      <c r="O19" t="n">
        <v>27408.3</v>
      </c>
      <c r="P19" t="n">
        <v>129.28</v>
      </c>
      <c r="Q19" t="n">
        <v>446.38</v>
      </c>
      <c r="R19" t="n">
        <v>47.37</v>
      </c>
      <c r="S19" t="n">
        <v>28.73</v>
      </c>
      <c r="T19" t="n">
        <v>8593.459999999999</v>
      </c>
      <c r="U19" t="n">
        <v>0.61</v>
      </c>
      <c r="V19" t="n">
        <v>0.88</v>
      </c>
      <c r="W19" t="n">
        <v>0.11</v>
      </c>
      <c r="X19" t="n">
        <v>0.51</v>
      </c>
      <c r="Y19" t="n">
        <v>1</v>
      </c>
      <c r="Z19" t="n">
        <v>10</v>
      </c>
      <c r="AA19" t="n">
        <v>140.5097346409759</v>
      </c>
      <c r="AB19" t="n">
        <v>192.2516177876973</v>
      </c>
      <c r="AC19" t="n">
        <v>173.903393212934</v>
      </c>
      <c r="AD19" t="n">
        <v>140509.7346409759</v>
      </c>
      <c r="AE19" t="n">
        <v>192251.6177876973</v>
      </c>
      <c r="AF19" t="n">
        <v>6.843115041839937e-06</v>
      </c>
      <c r="AG19" t="n">
        <v>4.880401234567902</v>
      </c>
      <c r="AH19" t="n">
        <v>173903.393212934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7.9505</v>
      </c>
      <c r="E20" t="n">
        <v>12.58</v>
      </c>
      <c r="F20" t="n">
        <v>9.210000000000001</v>
      </c>
      <c r="G20" t="n">
        <v>30.68</v>
      </c>
      <c r="H20" t="n">
        <v>0.44</v>
      </c>
      <c r="I20" t="n">
        <v>18</v>
      </c>
      <c r="J20" t="n">
        <v>220.74</v>
      </c>
      <c r="K20" t="n">
        <v>56.13</v>
      </c>
      <c r="L20" t="n">
        <v>5.5</v>
      </c>
      <c r="M20" t="n">
        <v>16</v>
      </c>
      <c r="N20" t="n">
        <v>49.12</v>
      </c>
      <c r="O20" t="n">
        <v>27459.27</v>
      </c>
      <c r="P20" t="n">
        <v>128.31</v>
      </c>
      <c r="Q20" t="n">
        <v>446.27</v>
      </c>
      <c r="R20" t="n">
        <v>46.42</v>
      </c>
      <c r="S20" t="n">
        <v>28.73</v>
      </c>
      <c r="T20" t="n">
        <v>8122.78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139.8748666978577</v>
      </c>
      <c r="AB20" t="n">
        <v>191.3829634595265</v>
      </c>
      <c r="AC20" t="n">
        <v>173.1176420346796</v>
      </c>
      <c r="AD20" t="n">
        <v>139874.8666978577</v>
      </c>
      <c r="AE20" t="n">
        <v>191382.9634595265</v>
      </c>
      <c r="AF20" t="n">
        <v>6.882241804883864e-06</v>
      </c>
      <c r="AG20" t="n">
        <v>4.853395061728396</v>
      </c>
      <c r="AH20" t="n">
        <v>173117.6420346796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7.9957</v>
      </c>
      <c r="E21" t="n">
        <v>12.51</v>
      </c>
      <c r="F21" t="n">
        <v>9.18</v>
      </c>
      <c r="G21" t="n">
        <v>32.39</v>
      </c>
      <c r="H21" t="n">
        <v>0.46</v>
      </c>
      <c r="I21" t="n">
        <v>17</v>
      </c>
      <c r="J21" t="n">
        <v>221.16</v>
      </c>
      <c r="K21" t="n">
        <v>56.13</v>
      </c>
      <c r="L21" t="n">
        <v>5.75</v>
      </c>
      <c r="M21" t="n">
        <v>15</v>
      </c>
      <c r="N21" t="n">
        <v>49.28</v>
      </c>
      <c r="O21" t="n">
        <v>27510.3</v>
      </c>
      <c r="P21" t="n">
        <v>127.42</v>
      </c>
      <c r="Q21" t="n">
        <v>446.29</v>
      </c>
      <c r="R21" t="n">
        <v>45.46</v>
      </c>
      <c r="S21" t="n">
        <v>28.73</v>
      </c>
      <c r="T21" t="n">
        <v>7652.13</v>
      </c>
      <c r="U21" t="n">
        <v>0.63</v>
      </c>
      <c r="V21" t="n">
        <v>0.89</v>
      </c>
      <c r="W21" t="n">
        <v>0.11</v>
      </c>
      <c r="X21" t="n">
        <v>0.46</v>
      </c>
      <c r="Y21" t="n">
        <v>1</v>
      </c>
      <c r="Z21" t="n">
        <v>10</v>
      </c>
      <c r="AA21" t="n">
        <v>139.2556751733391</v>
      </c>
      <c r="AB21" t="n">
        <v>190.5357582988785</v>
      </c>
      <c r="AC21" t="n">
        <v>172.3512929455036</v>
      </c>
      <c r="AD21" t="n">
        <v>139255.6751733391</v>
      </c>
      <c r="AE21" t="n">
        <v>190535.7582988785</v>
      </c>
      <c r="AF21" t="n">
        <v>6.921368567927793e-06</v>
      </c>
      <c r="AG21" t="n">
        <v>4.826388888888889</v>
      </c>
      <c r="AH21" t="n">
        <v>172351.2929455036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7.9979</v>
      </c>
      <c r="E22" t="n">
        <v>12.5</v>
      </c>
      <c r="F22" t="n">
        <v>9.17</v>
      </c>
      <c r="G22" t="n">
        <v>32.37</v>
      </c>
      <c r="H22" t="n">
        <v>0.48</v>
      </c>
      <c r="I22" t="n">
        <v>17</v>
      </c>
      <c r="J22" t="n">
        <v>221.57</v>
      </c>
      <c r="K22" t="n">
        <v>56.13</v>
      </c>
      <c r="L22" t="n">
        <v>6</v>
      </c>
      <c r="M22" t="n">
        <v>15</v>
      </c>
      <c r="N22" t="n">
        <v>49.45</v>
      </c>
      <c r="O22" t="n">
        <v>27561.39</v>
      </c>
      <c r="P22" t="n">
        <v>127.01</v>
      </c>
      <c r="Q22" t="n">
        <v>446.32</v>
      </c>
      <c r="R22" t="n">
        <v>45.32</v>
      </c>
      <c r="S22" t="n">
        <v>28.73</v>
      </c>
      <c r="T22" t="n">
        <v>7580.54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139.1014232322356</v>
      </c>
      <c r="AB22" t="n">
        <v>190.3247039879453</v>
      </c>
      <c r="AC22" t="n">
        <v>172.1603813617893</v>
      </c>
      <c r="AD22" t="n">
        <v>139101.4232322356</v>
      </c>
      <c r="AE22" t="n">
        <v>190324.7039879453</v>
      </c>
      <c r="AF22" t="n">
        <v>6.923272967898957e-06</v>
      </c>
      <c r="AG22" t="n">
        <v>4.822530864197531</v>
      </c>
      <c r="AH22" t="n">
        <v>172160.3813617893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8.0402</v>
      </c>
      <c r="E23" t="n">
        <v>12.44</v>
      </c>
      <c r="F23" t="n">
        <v>9.15</v>
      </c>
      <c r="G23" t="n">
        <v>34.31</v>
      </c>
      <c r="H23" t="n">
        <v>0.5</v>
      </c>
      <c r="I23" t="n">
        <v>16</v>
      </c>
      <c r="J23" t="n">
        <v>221.99</v>
      </c>
      <c r="K23" t="n">
        <v>56.13</v>
      </c>
      <c r="L23" t="n">
        <v>6.25</v>
      </c>
      <c r="M23" t="n">
        <v>14</v>
      </c>
      <c r="N23" t="n">
        <v>49.61</v>
      </c>
      <c r="O23" t="n">
        <v>27612.53</v>
      </c>
      <c r="P23" t="n">
        <v>126.49</v>
      </c>
      <c r="Q23" t="n">
        <v>446.28</v>
      </c>
      <c r="R23" t="n">
        <v>44.56</v>
      </c>
      <c r="S23" t="n">
        <v>28.73</v>
      </c>
      <c r="T23" t="n">
        <v>7206.31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138.6359694312507</v>
      </c>
      <c r="AB23" t="n">
        <v>189.6878495630658</v>
      </c>
      <c r="AC23" t="n">
        <v>171.5843074293892</v>
      </c>
      <c r="AD23" t="n">
        <v>138635.9694312507</v>
      </c>
      <c r="AE23" t="n">
        <v>189687.8495630657</v>
      </c>
      <c r="AF23" t="n">
        <v>6.95988938552635e-06</v>
      </c>
      <c r="AG23" t="n">
        <v>4.799382716049383</v>
      </c>
      <c r="AH23" t="n">
        <v>171584.3074293892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8.0937</v>
      </c>
      <c r="E24" t="n">
        <v>12.36</v>
      </c>
      <c r="F24" t="n">
        <v>9.109999999999999</v>
      </c>
      <c r="G24" t="n">
        <v>36.44</v>
      </c>
      <c r="H24" t="n">
        <v>0.52</v>
      </c>
      <c r="I24" t="n">
        <v>15</v>
      </c>
      <c r="J24" t="n">
        <v>222.4</v>
      </c>
      <c r="K24" t="n">
        <v>56.13</v>
      </c>
      <c r="L24" t="n">
        <v>6.5</v>
      </c>
      <c r="M24" t="n">
        <v>13</v>
      </c>
      <c r="N24" t="n">
        <v>49.78</v>
      </c>
      <c r="O24" t="n">
        <v>27663.85</v>
      </c>
      <c r="P24" t="n">
        <v>125.49</v>
      </c>
      <c r="Q24" t="n">
        <v>446.3</v>
      </c>
      <c r="R24" t="n">
        <v>43.19</v>
      </c>
      <c r="S24" t="n">
        <v>28.73</v>
      </c>
      <c r="T24" t="n">
        <v>6524.54</v>
      </c>
      <c r="U24" t="n">
        <v>0.67</v>
      </c>
      <c r="V24" t="n">
        <v>0.89</v>
      </c>
      <c r="W24" t="n">
        <v>0.11</v>
      </c>
      <c r="X24" t="n">
        <v>0.39</v>
      </c>
      <c r="Y24" t="n">
        <v>1</v>
      </c>
      <c r="Z24" t="n">
        <v>10</v>
      </c>
      <c r="AA24" t="n">
        <v>137.9291401705702</v>
      </c>
      <c r="AB24" t="n">
        <v>188.720734585497</v>
      </c>
      <c r="AC24" t="n">
        <v>170.7094925479248</v>
      </c>
      <c r="AD24" t="n">
        <v>137929.1401705702</v>
      </c>
      <c r="AE24" t="n">
        <v>188720.7345854969</v>
      </c>
      <c r="AF24" t="n">
        <v>7.006200930279673e-06</v>
      </c>
      <c r="AG24" t="n">
        <v>4.768518518518518</v>
      </c>
      <c r="AH24" t="n">
        <v>170709.4925479248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8.107200000000001</v>
      </c>
      <c r="E25" t="n">
        <v>12.33</v>
      </c>
      <c r="F25" t="n">
        <v>9.09</v>
      </c>
      <c r="G25" t="n">
        <v>36.35</v>
      </c>
      <c r="H25" t="n">
        <v>0.54</v>
      </c>
      <c r="I25" t="n">
        <v>15</v>
      </c>
      <c r="J25" t="n">
        <v>222.82</v>
      </c>
      <c r="K25" t="n">
        <v>56.13</v>
      </c>
      <c r="L25" t="n">
        <v>6.75</v>
      </c>
      <c r="M25" t="n">
        <v>13</v>
      </c>
      <c r="N25" t="n">
        <v>49.94</v>
      </c>
      <c r="O25" t="n">
        <v>27715.11</v>
      </c>
      <c r="P25" t="n">
        <v>124.91</v>
      </c>
      <c r="Q25" t="n">
        <v>446.29</v>
      </c>
      <c r="R25" t="n">
        <v>42.35</v>
      </c>
      <c r="S25" t="n">
        <v>28.73</v>
      </c>
      <c r="T25" t="n">
        <v>6103.09</v>
      </c>
      <c r="U25" t="n">
        <v>0.68</v>
      </c>
      <c r="V25" t="n">
        <v>0.9</v>
      </c>
      <c r="W25" t="n">
        <v>0.11</v>
      </c>
      <c r="X25" t="n">
        <v>0.37</v>
      </c>
      <c r="Y25" t="n">
        <v>1</v>
      </c>
      <c r="Z25" t="n">
        <v>10</v>
      </c>
      <c r="AA25" t="n">
        <v>137.6391621395099</v>
      </c>
      <c r="AB25" t="n">
        <v>188.3239738504727</v>
      </c>
      <c r="AC25" t="n">
        <v>170.3505981005939</v>
      </c>
      <c r="AD25" t="n">
        <v>137639.1621395099</v>
      </c>
      <c r="AE25" t="n">
        <v>188323.9738504727</v>
      </c>
      <c r="AF25" t="n">
        <v>7.01788702101182e-06</v>
      </c>
      <c r="AG25" t="n">
        <v>4.756944444444445</v>
      </c>
      <c r="AH25" t="n">
        <v>170350.598100594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8.1958</v>
      </c>
      <c r="E26" t="n">
        <v>12.2</v>
      </c>
      <c r="F26" t="n">
        <v>9</v>
      </c>
      <c r="G26" t="n">
        <v>38.56</v>
      </c>
      <c r="H26" t="n">
        <v>0.5600000000000001</v>
      </c>
      <c r="I26" t="n">
        <v>14</v>
      </c>
      <c r="J26" t="n">
        <v>223.23</v>
      </c>
      <c r="K26" t="n">
        <v>56.13</v>
      </c>
      <c r="L26" t="n">
        <v>7</v>
      </c>
      <c r="M26" t="n">
        <v>12</v>
      </c>
      <c r="N26" t="n">
        <v>50.11</v>
      </c>
      <c r="O26" t="n">
        <v>27766.43</v>
      </c>
      <c r="P26" t="n">
        <v>123.02</v>
      </c>
      <c r="Q26" t="n">
        <v>446.28</v>
      </c>
      <c r="R26" t="n">
        <v>39.52</v>
      </c>
      <c r="S26" t="n">
        <v>28.73</v>
      </c>
      <c r="T26" t="n">
        <v>4693.41</v>
      </c>
      <c r="U26" t="n">
        <v>0.73</v>
      </c>
      <c r="V26" t="n">
        <v>0.91</v>
      </c>
      <c r="W26" t="n">
        <v>0.1</v>
      </c>
      <c r="X26" t="n">
        <v>0.28</v>
      </c>
      <c r="Y26" t="n">
        <v>1</v>
      </c>
      <c r="Z26" t="n">
        <v>10</v>
      </c>
      <c r="AA26" t="n">
        <v>136.3885350286833</v>
      </c>
      <c r="AB26" t="n">
        <v>186.6128106636663</v>
      </c>
      <c r="AC26" t="n">
        <v>168.8027459267032</v>
      </c>
      <c r="AD26" t="n">
        <v>136388.5350286833</v>
      </c>
      <c r="AE26" t="n">
        <v>186612.8106636663</v>
      </c>
      <c r="AF26" t="n">
        <v>7.094582401668723e-06</v>
      </c>
      <c r="AG26" t="n">
        <v>4.706790123456789</v>
      </c>
      <c r="AH26" t="n">
        <v>168802.7459267032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8.097899999999999</v>
      </c>
      <c r="E27" t="n">
        <v>12.35</v>
      </c>
      <c r="F27" t="n">
        <v>9.140000000000001</v>
      </c>
      <c r="G27" t="n">
        <v>39.19</v>
      </c>
      <c r="H27" t="n">
        <v>0.58</v>
      </c>
      <c r="I27" t="n">
        <v>14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124.84</v>
      </c>
      <c r="Q27" t="n">
        <v>446.27</v>
      </c>
      <c r="R27" t="n">
        <v>44.93</v>
      </c>
      <c r="S27" t="n">
        <v>28.73</v>
      </c>
      <c r="T27" t="n">
        <v>7398.76</v>
      </c>
      <c r="U27" t="n">
        <v>0.64</v>
      </c>
      <c r="V27" t="n">
        <v>0.89</v>
      </c>
      <c r="W27" t="n">
        <v>0.1</v>
      </c>
      <c r="X27" t="n">
        <v>0.42</v>
      </c>
      <c r="Y27" t="n">
        <v>1</v>
      </c>
      <c r="Z27" t="n">
        <v>10</v>
      </c>
      <c r="AA27" t="n">
        <v>137.7547307310777</v>
      </c>
      <c r="AB27" t="n">
        <v>188.482099895982</v>
      </c>
      <c r="AC27" t="n">
        <v>170.4936328182512</v>
      </c>
      <c r="AD27" t="n">
        <v>137754.7307310777</v>
      </c>
      <c r="AE27" t="n">
        <v>188482.099895982</v>
      </c>
      <c r="AF27" t="n">
        <v>7.009836602951895e-06</v>
      </c>
      <c r="AG27" t="n">
        <v>4.764660493827161</v>
      </c>
      <c r="AH27" t="n">
        <v>170493.6328182512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8.175700000000001</v>
      </c>
      <c r="E28" t="n">
        <v>12.23</v>
      </c>
      <c r="F28" t="n">
        <v>9.07</v>
      </c>
      <c r="G28" t="n">
        <v>41.86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123.31</v>
      </c>
      <c r="Q28" t="n">
        <v>446.27</v>
      </c>
      <c r="R28" t="n">
        <v>42.12</v>
      </c>
      <c r="S28" t="n">
        <v>28.73</v>
      </c>
      <c r="T28" t="n">
        <v>5999.9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136.7049602912692</v>
      </c>
      <c r="AB28" t="n">
        <v>187.0457576676336</v>
      </c>
      <c r="AC28" t="n">
        <v>169.1943730762569</v>
      </c>
      <c r="AD28" t="n">
        <v>136704.9602912692</v>
      </c>
      <c r="AE28" t="n">
        <v>187045.7576676336</v>
      </c>
      <c r="AF28" t="n">
        <v>7.077183111023082e-06</v>
      </c>
      <c r="AG28" t="n">
        <v>4.718364197530864</v>
      </c>
      <c r="AH28" t="n">
        <v>169194.3730762569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8.1751</v>
      </c>
      <c r="E29" t="n">
        <v>12.23</v>
      </c>
      <c r="F29" t="n">
        <v>9.07</v>
      </c>
      <c r="G29" t="n">
        <v>41.86</v>
      </c>
      <c r="H29" t="n">
        <v>0.61</v>
      </c>
      <c r="I29" t="n">
        <v>13</v>
      </c>
      <c r="J29" t="n">
        <v>224.49</v>
      </c>
      <c r="K29" t="n">
        <v>56.13</v>
      </c>
      <c r="L29" t="n">
        <v>7.75</v>
      </c>
      <c r="M29" t="n">
        <v>11</v>
      </c>
      <c r="N29" t="n">
        <v>50.61</v>
      </c>
      <c r="O29" t="n">
        <v>27920.73</v>
      </c>
      <c r="P29" t="n">
        <v>123.14</v>
      </c>
      <c r="Q29" t="n">
        <v>446.31</v>
      </c>
      <c r="R29" t="n">
        <v>42.04</v>
      </c>
      <c r="S29" t="n">
        <v>28.73</v>
      </c>
      <c r="T29" t="n">
        <v>5959.22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136.6583643703279</v>
      </c>
      <c r="AB29" t="n">
        <v>186.9820030729347</v>
      </c>
      <c r="AC29" t="n">
        <v>169.136703130596</v>
      </c>
      <c r="AD29" t="n">
        <v>136658.3643703279</v>
      </c>
      <c r="AE29" t="n">
        <v>186982.0030729347</v>
      </c>
      <c r="AF29" t="n">
        <v>7.076663729212766e-06</v>
      </c>
      <c r="AG29" t="n">
        <v>4.718364197530864</v>
      </c>
      <c r="AH29" t="n">
        <v>169136.703130596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8.230600000000001</v>
      </c>
      <c r="E30" t="n">
        <v>12.15</v>
      </c>
      <c r="F30" t="n">
        <v>9.029999999999999</v>
      </c>
      <c r="G30" t="n">
        <v>45.15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121.86</v>
      </c>
      <c r="Q30" t="n">
        <v>446.28</v>
      </c>
      <c r="R30" t="n">
        <v>40.66</v>
      </c>
      <c r="S30" t="n">
        <v>28.73</v>
      </c>
      <c r="T30" t="n">
        <v>5275.21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135.8816283607676</v>
      </c>
      <c r="AB30" t="n">
        <v>185.9192385974805</v>
      </c>
      <c r="AC30" t="n">
        <v>168.1753674050795</v>
      </c>
      <c r="AD30" t="n">
        <v>135881.6283607676</v>
      </c>
      <c r="AE30" t="n">
        <v>185919.2385974805</v>
      </c>
      <c r="AF30" t="n">
        <v>7.124706546667146e-06</v>
      </c>
      <c r="AG30" t="n">
        <v>4.6875</v>
      </c>
      <c r="AH30" t="n">
        <v>168175.3674050795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8.2248</v>
      </c>
      <c r="E31" t="n">
        <v>12.16</v>
      </c>
      <c r="F31" t="n">
        <v>9.039999999999999</v>
      </c>
      <c r="G31" t="n">
        <v>45.19</v>
      </c>
      <c r="H31" t="n">
        <v>0.65</v>
      </c>
      <c r="I31" t="n">
        <v>12</v>
      </c>
      <c r="J31" t="n">
        <v>225.32</v>
      </c>
      <c r="K31" t="n">
        <v>56.13</v>
      </c>
      <c r="L31" t="n">
        <v>8.25</v>
      </c>
      <c r="M31" t="n">
        <v>10</v>
      </c>
      <c r="N31" t="n">
        <v>50.95</v>
      </c>
      <c r="O31" t="n">
        <v>28023.89</v>
      </c>
      <c r="P31" t="n">
        <v>122.02</v>
      </c>
      <c r="Q31" t="n">
        <v>446.29</v>
      </c>
      <c r="R31" t="n">
        <v>40.98</v>
      </c>
      <c r="S31" t="n">
        <v>28.73</v>
      </c>
      <c r="T31" t="n">
        <v>5437.25</v>
      </c>
      <c r="U31" t="n">
        <v>0.7</v>
      </c>
      <c r="V31" t="n">
        <v>0.9</v>
      </c>
      <c r="W31" t="n">
        <v>0.1</v>
      </c>
      <c r="X31" t="n">
        <v>0.32</v>
      </c>
      <c r="Y31" t="n">
        <v>1</v>
      </c>
      <c r="Z31" t="n">
        <v>10</v>
      </c>
      <c r="AA31" t="n">
        <v>135.9789080485549</v>
      </c>
      <c r="AB31" t="n">
        <v>186.0523409579881</v>
      </c>
      <c r="AC31" t="n">
        <v>168.2957666631106</v>
      </c>
      <c r="AD31" t="n">
        <v>135978.9080485549</v>
      </c>
      <c r="AE31" t="n">
        <v>186052.3409579881</v>
      </c>
      <c r="AF31" t="n">
        <v>7.119685855834076e-06</v>
      </c>
      <c r="AG31" t="n">
        <v>4.691358024691358</v>
      </c>
      <c r="AH31" t="n">
        <v>168295.7666631106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8.2179</v>
      </c>
      <c r="E32" t="n">
        <v>12.17</v>
      </c>
      <c r="F32" t="n">
        <v>9.050000000000001</v>
      </c>
      <c r="G32" t="n">
        <v>45.25</v>
      </c>
      <c r="H32" t="n">
        <v>0.67</v>
      </c>
      <c r="I32" t="n">
        <v>12</v>
      </c>
      <c r="J32" t="n">
        <v>225.74</v>
      </c>
      <c r="K32" t="n">
        <v>56.13</v>
      </c>
      <c r="L32" t="n">
        <v>8.5</v>
      </c>
      <c r="M32" t="n">
        <v>10</v>
      </c>
      <c r="N32" t="n">
        <v>51.11</v>
      </c>
      <c r="O32" t="n">
        <v>28075.56</v>
      </c>
      <c r="P32" t="n">
        <v>121.74</v>
      </c>
      <c r="Q32" t="n">
        <v>446.27</v>
      </c>
      <c r="R32" t="n">
        <v>41.39</v>
      </c>
      <c r="S32" t="n">
        <v>28.73</v>
      </c>
      <c r="T32" t="n">
        <v>5641.29</v>
      </c>
      <c r="U32" t="n">
        <v>0.6899999999999999</v>
      </c>
      <c r="V32" t="n">
        <v>0.9</v>
      </c>
      <c r="W32" t="n">
        <v>0.1</v>
      </c>
      <c r="X32" t="n">
        <v>0.33</v>
      </c>
      <c r="Y32" t="n">
        <v>1</v>
      </c>
      <c r="Z32" t="n">
        <v>10</v>
      </c>
      <c r="AA32" t="n">
        <v>135.9534895646118</v>
      </c>
      <c r="AB32" t="n">
        <v>186.0175622668727</v>
      </c>
      <c r="AC32" t="n">
        <v>168.2643072014631</v>
      </c>
      <c r="AD32" t="n">
        <v>135953.4895646118</v>
      </c>
      <c r="AE32" t="n">
        <v>186017.5622668727</v>
      </c>
      <c r="AF32" t="n">
        <v>7.113712965015422e-06</v>
      </c>
      <c r="AG32" t="n">
        <v>4.695216049382716</v>
      </c>
      <c r="AH32" t="n">
        <v>168264.3072014631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8.2829</v>
      </c>
      <c r="E33" t="n">
        <v>12.07</v>
      </c>
      <c r="F33" t="n">
        <v>9</v>
      </c>
      <c r="G33" t="n">
        <v>49.07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120.38</v>
      </c>
      <c r="Q33" t="n">
        <v>446.27</v>
      </c>
      <c r="R33" t="n">
        <v>39.52</v>
      </c>
      <c r="S33" t="n">
        <v>28.73</v>
      </c>
      <c r="T33" t="n">
        <v>4708.12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135.0909127734674</v>
      </c>
      <c r="AB33" t="n">
        <v>184.8373466470272</v>
      </c>
      <c r="AC33" t="n">
        <v>167.1967297039322</v>
      </c>
      <c r="AD33" t="n">
        <v>135090.9127734673</v>
      </c>
      <c r="AE33" t="n">
        <v>184837.3466470272</v>
      </c>
      <c r="AF33" t="n">
        <v>7.169979327799832e-06</v>
      </c>
      <c r="AG33" t="n">
        <v>4.656635802469136</v>
      </c>
      <c r="AH33" t="n">
        <v>167196.7297039322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8.278499999999999</v>
      </c>
      <c r="E34" t="n">
        <v>12.08</v>
      </c>
      <c r="F34" t="n">
        <v>9</v>
      </c>
      <c r="G34" t="n">
        <v>49.1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120.13</v>
      </c>
      <c r="Q34" t="n">
        <v>446.27</v>
      </c>
      <c r="R34" t="n">
        <v>39.72</v>
      </c>
      <c r="S34" t="n">
        <v>28.73</v>
      </c>
      <c r="T34" t="n">
        <v>4811.63</v>
      </c>
      <c r="U34" t="n">
        <v>0.72</v>
      </c>
      <c r="V34" t="n">
        <v>0.9</v>
      </c>
      <c r="W34" t="n">
        <v>0.1</v>
      </c>
      <c r="X34" t="n">
        <v>0.28</v>
      </c>
      <c r="Y34" t="n">
        <v>1</v>
      </c>
      <c r="Z34" t="n">
        <v>10</v>
      </c>
      <c r="AA34" t="n">
        <v>135.0438057675225</v>
      </c>
      <c r="AB34" t="n">
        <v>184.7728927632791</v>
      </c>
      <c r="AC34" t="n">
        <v>167.1384272083874</v>
      </c>
      <c r="AD34" t="n">
        <v>135043.8057675225</v>
      </c>
      <c r="AE34" t="n">
        <v>184772.8927632791</v>
      </c>
      <c r="AF34" t="n">
        <v>7.166170527857501e-06</v>
      </c>
      <c r="AG34" t="n">
        <v>4.660493827160494</v>
      </c>
      <c r="AH34" t="n">
        <v>167138.4272083874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8.2728</v>
      </c>
      <c r="E35" t="n">
        <v>12.09</v>
      </c>
      <c r="F35" t="n">
        <v>9.01</v>
      </c>
      <c r="G35" t="n">
        <v>49.15</v>
      </c>
      <c r="H35" t="n">
        <v>0.72</v>
      </c>
      <c r="I35" t="n">
        <v>11</v>
      </c>
      <c r="J35" t="n">
        <v>227</v>
      </c>
      <c r="K35" t="n">
        <v>56.13</v>
      </c>
      <c r="L35" t="n">
        <v>9.25</v>
      </c>
      <c r="M35" t="n">
        <v>9</v>
      </c>
      <c r="N35" t="n">
        <v>51.62</v>
      </c>
      <c r="O35" t="n">
        <v>28230.92</v>
      </c>
      <c r="P35" t="n">
        <v>119.83</v>
      </c>
      <c r="Q35" t="n">
        <v>446.33</v>
      </c>
      <c r="R35" t="n">
        <v>40.06</v>
      </c>
      <c r="S35" t="n">
        <v>28.73</v>
      </c>
      <c r="T35" t="n">
        <v>4980.27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135.0048581169514</v>
      </c>
      <c r="AB35" t="n">
        <v>184.7196028695186</v>
      </c>
      <c r="AC35" t="n">
        <v>167.0902232272946</v>
      </c>
      <c r="AD35" t="n">
        <v>135004.8581169514</v>
      </c>
      <c r="AE35" t="n">
        <v>184719.6028695186</v>
      </c>
      <c r="AF35" t="n">
        <v>7.161236400659485e-06</v>
      </c>
      <c r="AG35" t="n">
        <v>4.664351851851851</v>
      </c>
      <c r="AH35" t="n">
        <v>167090.2232272946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8.3293</v>
      </c>
      <c r="E36" t="n">
        <v>12.01</v>
      </c>
      <c r="F36" t="n">
        <v>8.970000000000001</v>
      </c>
      <c r="G36" t="n">
        <v>53.83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118.93</v>
      </c>
      <c r="Q36" t="n">
        <v>446.27</v>
      </c>
      <c r="R36" t="n">
        <v>38.83</v>
      </c>
      <c r="S36" t="n">
        <v>28.73</v>
      </c>
      <c r="T36" t="n">
        <v>4371.65</v>
      </c>
      <c r="U36" t="n">
        <v>0.74</v>
      </c>
      <c r="V36" t="n">
        <v>0.91</v>
      </c>
      <c r="W36" t="n">
        <v>0.1</v>
      </c>
      <c r="X36" t="n">
        <v>0.25</v>
      </c>
      <c r="Y36" t="n">
        <v>1</v>
      </c>
      <c r="Z36" t="n">
        <v>10</v>
      </c>
      <c r="AA36" t="n">
        <v>134.3528400784753</v>
      </c>
      <c r="AB36" t="n">
        <v>183.8274830242704</v>
      </c>
      <c r="AC36" t="n">
        <v>166.2832460479785</v>
      </c>
      <c r="AD36" t="n">
        <v>134352.8400784753</v>
      </c>
      <c r="AE36" t="n">
        <v>183827.4830242704</v>
      </c>
      <c r="AF36" t="n">
        <v>7.210144854464396e-06</v>
      </c>
      <c r="AG36" t="n">
        <v>4.633487654320988</v>
      </c>
      <c r="AH36" t="n">
        <v>166283.2460479785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8.3453</v>
      </c>
      <c r="E37" t="n">
        <v>11.98</v>
      </c>
      <c r="F37" t="n">
        <v>8.949999999999999</v>
      </c>
      <c r="G37" t="n">
        <v>53.69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118.5</v>
      </c>
      <c r="Q37" t="n">
        <v>446.29</v>
      </c>
      <c r="R37" t="n">
        <v>37.88</v>
      </c>
      <c r="S37" t="n">
        <v>28.73</v>
      </c>
      <c r="T37" t="n">
        <v>3894.4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134.1059983220024</v>
      </c>
      <c r="AB37" t="n">
        <v>183.4897432431746</v>
      </c>
      <c r="AC37" t="n">
        <v>165.9777396775696</v>
      </c>
      <c r="AD37" t="n">
        <v>134105.9983220024</v>
      </c>
      <c r="AE37" t="n">
        <v>183489.7432431746</v>
      </c>
      <c r="AF37" t="n">
        <v>7.223995036072865e-06</v>
      </c>
      <c r="AG37" t="n">
        <v>4.621913580246914</v>
      </c>
      <c r="AH37" t="n">
        <v>165977.7396775696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8.3672</v>
      </c>
      <c r="E38" t="n">
        <v>11.95</v>
      </c>
      <c r="F38" t="n">
        <v>8.92</v>
      </c>
      <c r="G38" t="n">
        <v>53.5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117.51</v>
      </c>
      <c r="Q38" t="n">
        <v>446.27</v>
      </c>
      <c r="R38" t="n">
        <v>36.88</v>
      </c>
      <c r="S38" t="n">
        <v>28.73</v>
      </c>
      <c r="T38" t="n">
        <v>3394.02</v>
      </c>
      <c r="U38" t="n">
        <v>0.78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123.2583927049068</v>
      </c>
      <c r="AB38" t="n">
        <v>168.6475706752873</v>
      </c>
      <c r="AC38" t="n">
        <v>152.5520832284367</v>
      </c>
      <c r="AD38" t="n">
        <v>123258.3927049068</v>
      </c>
      <c r="AE38" t="n">
        <v>168647.5706752873</v>
      </c>
      <c r="AF38" t="n">
        <v>7.242952472149459e-06</v>
      </c>
      <c r="AG38" t="n">
        <v>4.610339506172839</v>
      </c>
      <c r="AH38" t="n">
        <v>152552.0832284367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8.3118</v>
      </c>
      <c r="E39" t="n">
        <v>12.03</v>
      </c>
      <c r="F39" t="n">
        <v>9</v>
      </c>
      <c r="G39" t="n">
        <v>53.98</v>
      </c>
      <c r="H39" t="n">
        <v>0.8</v>
      </c>
      <c r="I39" t="n">
        <v>10</v>
      </c>
      <c r="J39" t="n">
        <v>228.69</v>
      </c>
      <c r="K39" t="n">
        <v>56.13</v>
      </c>
      <c r="L39" t="n">
        <v>10.25</v>
      </c>
      <c r="M39" t="n">
        <v>8</v>
      </c>
      <c r="N39" t="n">
        <v>52.31</v>
      </c>
      <c r="O39" t="n">
        <v>28438.91</v>
      </c>
      <c r="P39" t="n">
        <v>118.17</v>
      </c>
      <c r="Q39" t="n">
        <v>446.27</v>
      </c>
      <c r="R39" t="n">
        <v>39.85</v>
      </c>
      <c r="S39" t="n">
        <v>28.73</v>
      </c>
      <c r="T39" t="n">
        <v>4879.11</v>
      </c>
      <c r="U39" t="n">
        <v>0.72</v>
      </c>
      <c r="V39" t="n">
        <v>0.91</v>
      </c>
      <c r="W39" t="n">
        <v>0.09</v>
      </c>
      <c r="X39" t="n">
        <v>0.28</v>
      </c>
      <c r="Y39" t="n">
        <v>1</v>
      </c>
      <c r="Z39" t="n">
        <v>10</v>
      </c>
      <c r="AA39" t="n">
        <v>134.2781749777761</v>
      </c>
      <c r="AB39" t="n">
        <v>183.725322939502</v>
      </c>
      <c r="AC39" t="n">
        <v>166.1908359783178</v>
      </c>
      <c r="AD39" t="n">
        <v>134278.1749777761</v>
      </c>
      <c r="AE39" t="n">
        <v>183725.322939502</v>
      </c>
      <c r="AF39" t="n">
        <v>7.194996218330131e-06</v>
      </c>
      <c r="AG39" t="n">
        <v>4.641203703703704</v>
      </c>
      <c r="AH39" t="n">
        <v>166190.8359783178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8.3748</v>
      </c>
      <c r="E40" t="n">
        <v>11.94</v>
      </c>
      <c r="F40" t="n">
        <v>8.949999999999999</v>
      </c>
      <c r="G40" t="n">
        <v>59.65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116.54</v>
      </c>
      <c r="Q40" t="n">
        <v>446.28</v>
      </c>
      <c r="R40" t="n">
        <v>38.03</v>
      </c>
      <c r="S40" t="n">
        <v>28.73</v>
      </c>
      <c r="T40" t="n">
        <v>3972.91</v>
      </c>
      <c r="U40" t="n">
        <v>0.76</v>
      </c>
      <c r="V40" t="n">
        <v>0.91</v>
      </c>
      <c r="W40" t="n">
        <v>0.1</v>
      </c>
      <c r="X40" t="n">
        <v>0.23</v>
      </c>
      <c r="Y40" t="n">
        <v>1</v>
      </c>
      <c r="Z40" t="n">
        <v>10</v>
      </c>
      <c r="AA40" t="n">
        <v>122.980256148532</v>
      </c>
      <c r="AB40" t="n">
        <v>168.2670119683365</v>
      </c>
      <c r="AC40" t="n">
        <v>152.2078445103597</v>
      </c>
      <c r="AD40" t="n">
        <v>122980.256148532</v>
      </c>
      <c r="AE40" t="n">
        <v>168267.0119683365</v>
      </c>
      <c r="AF40" t="n">
        <v>7.249531308413482e-06</v>
      </c>
      <c r="AG40" t="n">
        <v>4.606481481481482</v>
      </c>
      <c r="AH40" t="n">
        <v>152207.8445103597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8.3711</v>
      </c>
      <c r="E41" t="n">
        <v>11.95</v>
      </c>
      <c r="F41" t="n">
        <v>8.949999999999999</v>
      </c>
      <c r="G41" t="n">
        <v>59.69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116.53</v>
      </c>
      <c r="Q41" t="n">
        <v>446.27</v>
      </c>
      <c r="R41" t="n">
        <v>38.2</v>
      </c>
      <c r="S41" t="n">
        <v>28.73</v>
      </c>
      <c r="T41" t="n">
        <v>4060.84</v>
      </c>
      <c r="U41" t="n">
        <v>0.75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122.9981730147137</v>
      </c>
      <c r="AB41" t="n">
        <v>168.2915266150826</v>
      </c>
      <c r="AC41" t="n">
        <v>152.2300195136269</v>
      </c>
      <c r="AD41" t="n">
        <v>122998.1730147137</v>
      </c>
      <c r="AE41" t="n">
        <v>168291.5266150826</v>
      </c>
      <c r="AF41" t="n">
        <v>7.246328453916525e-06</v>
      </c>
      <c r="AG41" t="n">
        <v>4.610339506172839</v>
      </c>
      <c r="AH41" t="n">
        <v>152230.0195136269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8.3772</v>
      </c>
      <c r="E42" t="n">
        <v>11.94</v>
      </c>
      <c r="F42" t="n">
        <v>8.94</v>
      </c>
      <c r="G42" t="n">
        <v>59.63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116.37</v>
      </c>
      <c r="Q42" t="n">
        <v>446.27</v>
      </c>
      <c r="R42" t="n">
        <v>37.92</v>
      </c>
      <c r="S42" t="n">
        <v>28.73</v>
      </c>
      <c r="T42" t="n">
        <v>3922.45</v>
      </c>
      <c r="U42" t="n">
        <v>0.76</v>
      </c>
      <c r="V42" t="n">
        <v>0.91</v>
      </c>
      <c r="W42" t="n">
        <v>0.09</v>
      </c>
      <c r="X42" t="n">
        <v>0.22</v>
      </c>
      <c r="Y42" t="n">
        <v>1</v>
      </c>
      <c r="Z42" t="n">
        <v>10</v>
      </c>
      <c r="AA42" t="n">
        <v>122.902702126405</v>
      </c>
      <c r="AB42" t="n">
        <v>168.1608991338204</v>
      </c>
      <c r="AC42" t="n">
        <v>152.1118589358395</v>
      </c>
      <c r="AD42" t="n">
        <v>122902.702126405</v>
      </c>
      <c r="AE42" t="n">
        <v>168160.8991338204</v>
      </c>
      <c r="AF42" t="n">
        <v>7.251608835654752e-06</v>
      </c>
      <c r="AG42" t="n">
        <v>4.606481481481482</v>
      </c>
      <c r="AH42" t="n">
        <v>152111.8589358395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8.370100000000001</v>
      </c>
      <c r="E43" t="n">
        <v>11.95</v>
      </c>
      <c r="F43" t="n">
        <v>8.949999999999999</v>
      </c>
      <c r="G43" t="n">
        <v>59.7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116.08</v>
      </c>
      <c r="Q43" t="n">
        <v>446.27</v>
      </c>
      <c r="R43" t="n">
        <v>38.32</v>
      </c>
      <c r="S43" t="n">
        <v>28.73</v>
      </c>
      <c r="T43" t="n">
        <v>4117.65</v>
      </c>
      <c r="U43" t="n">
        <v>0.75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122.8737658121735</v>
      </c>
      <c r="AB43" t="n">
        <v>168.1213071921089</v>
      </c>
      <c r="AC43" t="n">
        <v>152.0760455934772</v>
      </c>
      <c r="AD43" t="n">
        <v>122873.7658121735</v>
      </c>
      <c r="AE43" t="n">
        <v>168121.3071921089</v>
      </c>
      <c r="AF43" t="n">
        <v>7.245462817565995e-06</v>
      </c>
      <c r="AG43" t="n">
        <v>4.610339506172839</v>
      </c>
      <c r="AH43" t="n">
        <v>152076.0455934772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8.3665</v>
      </c>
      <c r="E44" t="n">
        <v>11.95</v>
      </c>
      <c r="F44" t="n">
        <v>8.960000000000001</v>
      </c>
      <c r="G44" t="n">
        <v>59.73</v>
      </c>
      <c r="H44" t="n">
        <v>0.89</v>
      </c>
      <c r="I44" t="n">
        <v>9</v>
      </c>
      <c r="J44" t="n">
        <v>230.81</v>
      </c>
      <c r="K44" t="n">
        <v>56.13</v>
      </c>
      <c r="L44" t="n">
        <v>11.5</v>
      </c>
      <c r="M44" t="n">
        <v>7</v>
      </c>
      <c r="N44" t="n">
        <v>53.18</v>
      </c>
      <c r="O44" t="n">
        <v>28700.26</v>
      </c>
      <c r="P44" t="n">
        <v>115.78</v>
      </c>
      <c r="Q44" t="n">
        <v>446.27</v>
      </c>
      <c r="R44" t="n">
        <v>38.49</v>
      </c>
      <c r="S44" t="n">
        <v>28.73</v>
      </c>
      <c r="T44" t="n">
        <v>4206.3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122.822253853191</v>
      </c>
      <c r="AB44" t="n">
        <v>168.0508262572818</v>
      </c>
      <c r="AC44" t="n">
        <v>152.0122912601494</v>
      </c>
      <c r="AD44" t="n">
        <v>122822.253853191</v>
      </c>
      <c r="AE44" t="n">
        <v>168050.8262572818</v>
      </c>
      <c r="AF44" t="n">
        <v>7.242346526704089e-06</v>
      </c>
      <c r="AG44" t="n">
        <v>4.610339506172839</v>
      </c>
      <c r="AH44" t="n">
        <v>152012.2912601494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8.4238</v>
      </c>
      <c r="E45" t="n">
        <v>11.87</v>
      </c>
      <c r="F45" t="n">
        <v>8.92</v>
      </c>
      <c r="G45" t="n">
        <v>66.90000000000001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114.55</v>
      </c>
      <c r="Q45" t="n">
        <v>446.27</v>
      </c>
      <c r="R45" t="n">
        <v>37.17</v>
      </c>
      <c r="S45" t="n">
        <v>28.73</v>
      </c>
      <c r="T45" t="n">
        <v>3549.84</v>
      </c>
      <c r="U45" t="n">
        <v>0.77</v>
      </c>
      <c r="V45" t="n">
        <v>0.91</v>
      </c>
      <c r="W45" t="n">
        <v>0.09</v>
      </c>
      <c r="X45" t="n">
        <v>0.2</v>
      </c>
      <c r="Y45" t="n">
        <v>1</v>
      </c>
      <c r="Z45" t="n">
        <v>10</v>
      </c>
      <c r="AA45" t="n">
        <v>122.0903596144067</v>
      </c>
      <c r="AB45" t="n">
        <v>167.0494162708826</v>
      </c>
      <c r="AC45" t="n">
        <v>151.1064544373641</v>
      </c>
      <c r="AD45" t="n">
        <v>122090.3596144067</v>
      </c>
      <c r="AE45" t="n">
        <v>167049.4162708826</v>
      </c>
      <c r="AF45" t="n">
        <v>7.291947489589423e-06</v>
      </c>
      <c r="AG45" t="n">
        <v>4.579475308641975</v>
      </c>
      <c r="AH45" t="n">
        <v>151106.4544373641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8.420299999999999</v>
      </c>
      <c r="E46" t="n">
        <v>11.88</v>
      </c>
      <c r="F46" t="n">
        <v>8.93</v>
      </c>
      <c r="G46" t="n">
        <v>66.94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114.14</v>
      </c>
      <c r="Q46" t="n">
        <v>446.27</v>
      </c>
      <c r="R46" t="n">
        <v>37.28</v>
      </c>
      <c r="S46" t="n">
        <v>28.73</v>
      </c>
      <c r="T46" t="n">
        <v>3603.91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122.0066969548508</v>
      </c>
      <c r="AB46" t="n">
        <v>166.9349453291423</v>
      </c>
      <c r="AC46" t="n">
        <v>151.0029084416425</v>
      </c>
      <c r="AD46" t="n">
        <v>122006.6969548508</v>
      </c>
      <c r="AE46" t="n">
        <v>166934.9453291423</v>
      </c>
      <c r="AF46" t="n">
        <v>7.288917762362569e-06</v>
      </c>
      <c r="AG46" t="n">
        <v>4.583333333333334</v>
      </c>
      <c r="AH46" t="n">
        <v>151002.9084416425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8.436199999999999</v>
      </c>
      <c r="E47" t="n">
        <v>11.85</v>
      </c>
      <c r="F47" t="n">
        <v>8.9</v>
      </c>
      <c r="G47" t="n">
        <v>66.77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113.57</v>
      </c>
      <c r="Q47" t="n">
        <v>446.27</v>
      </c>
      <c r="R47" t="n">
        <v>36.45</v>
      </c>
      <c r="S47" t="n">
        <v>28.73</v>
      </c>
      <c r="T47" t="n">
        <v>3190.24</v>
      </c>
      <c r="U47" t="n">
        <v>0.79</v>
      </c>
      <c r="V47" t="n">
        <v>0.91</v>
      </c>
      <c r="W47" t="n">
        <v>0.09</v>
      </c>
      <c r="X47" t="n">
        <v>0.18</v>
      </c>
      <c r="Y47" t="n">
        <v>1</v>
      </c>
      <c r="Z47" t="n">
        <v>10</v>
      </c>
      <c r="AA47" t="n">
        <v>121.7117499787052</v>
      </c>
      <c r="AB47" t="n">
        <v>166.5313858642378</v>
      </c>
      <c r="AC47" t="n">
        <v>150.6378641256691</v>
      </c>
      <c r="AD47" t="n">
        <v>121711.7499787052</v>
      </c>
      <c r="AE47" t="n">
        <v>166531.3858642378</v>
      </c>
      <c r="AF47" t="n">
        <v>7.302681380335985e-06</v>
      </c>
      <c r="AG47" t="n">
        <v>4.57175925925926</v>
      </c>
      <c r="AH47" t="n">
        <v>150637.8641256691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8.434699999999999</v>
      </c>
      <c r="E48" t="n">
        <v>11.86</v>
      </c>
      <c r="F48" t="n">
        <v>8.91</v>
      </c>
      <c r="G48" t="n">
        <v>66.79000000000001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113.3</v>
      </c>
      <c r="Q48" t="n">
        <v>446.27</v>
      </c>
      <c r="R48" t="n">
        <v>36.46</v>
      </c>
      <c r="S48" t="n">
        <v>28.73</v>
      </c>
      <c r="T48" t="n">
        <v>3195.53</v>
      </c>
      <c r="U48" t="n">
        <v>0.79</v>
      </c>
      <c r="V48" t="n">
        <v>0.91</v>
      </c>
      <c r="W48" t="n">
        <v>0.1</v>
      </c>
      <c r="X48" t="n">
        <v>0.18</v>
      </c>
      <c r="Y48" t="n">
        <v>1</v>
      </c>
      <c r="Z48" t="n">
        <v>10</v>
      </c>
      <c r="AA48" t="n">
        <v>121.6573570305915</v>
      </c>
      <c r="AB48" t="n">
        <v>166.4569630329812</v>
      </c>
      <c r="AC48" t="n">
        <v>150.5705441049745</v>
      </c>
      <c r="AD48" t="n">
        <v>121657.3570305915</v>
      </c>
      <c r="AE48" t="n">
        <v>166456.9630329812</v>
      </c>
      <c r="AF48" t="n">
        <v>7.301382925810192e-06</v>
      </c>
      <c r="AG48" t="n">
        <v>4.575617283950617</v>
      </c>
      <c r="AH48" t="n">
        <v>150570.5441049745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8.4527</v>
      </c>
      <c r="E49" t="n">
        <v>11.83</v>
      </c>
      <c r="F49" t="n">
        <v>8.880000000000001</v>
      </c>
      <c r="G49" t="n">
        <v>66.59999999999999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112.03</v>
      </c>
      <c r="Q49" t="n">
        <v>446.27</v>
      </c>
      <c r="R49" t="n">
        <v>35.82</v>
      </c>
      <c r="S49" t="n">
        <v>28.73</v>
      </c>
      <c r="T49" t="n">
        <v>2877.5</v>
      </c>
      <c r="U49" t="n">
        <v>0.8</v>
      </c>
      <c r="V49" t="n">
        <v>0.92</v>
      </c>
      <c r="W49" t="n">
        <v>0.09</v>
      </c>
      <c r="X49" t="n">
        <v>0.16</v>
      </c>
      <c r="Y49" t="n">
        <v>1</v>
      </c>
      <c r="Z49" t="n">
        <v>10</v>
      </c>
      <c r="AA49" t="n">
        <v>121.1519793037413</v>
      </c>
      <c r="AB49" t="n">
        <v>165.7654829314134</v>
      </c>
      <c r="AC49" t="n">
        <v>149.9450578938016</v>
      </c>
      <c r="AD49" t="n">
        <v>121151.9793037413</v>
      </c>
      <c r="AE49" t="n">
        <v>165765.4829314134</v>
      </c>
      <c r="AF49" t="n">
        <v>7.316964380119722e-06</v>
      </c>
      <c r="AG49" t="n">
        <v>4.564043209876544</v>
      </c>
      <c r="AH49" t="n">
        <v>149945.0578938017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8.4114</v>
      </c>
      <c r="E50" t="n">
        <v>11.89</v>
      </c>
      <c r="F50" t="n">
        <v>8.94</v>
      </c>
      <c r="G50" t="n">
        <v>67.04000000000001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112.28</v>
      </c>
      <c r="Q50" t="n">
        <v>446.29</v>
      </c>
      <c r="R50" t="n">
        <v>37.92</v>
      </c>
      <c r="S50" t="n">
        <v>28.73</v>
      </c>
      <c r="T50" t="n">
        <v>3926.11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121.5355672837322</v>
      </c>
      <c r="AB50" t="n">
        <v>166.2903249283439</v>
      </c>
      <c r="AC50" t="n">
        <v>150.4198097071657</v>
      </c>
      <c r="AD50" t="n">
        <v>121535.5672837322</v>
      </c>
      <c r="AE50" t="n">
        <v>166290.3249283439</v>
      </c>
      <c r="AF50" t="n">
        <v>7.281213598842858e-06</v>
      </c>
      <c r="AG50" t="n">
        <v>4.587191358024692</v>
      </c>
      <c r="AH50" t="n">
        <v>150419.8097071657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8.474399999999999</v>
      </c>
      <c r="E51" t="n">
        <v>11.8</v>
      </c>
      <c r="F51" t="n">
        <v>8.890000000000001</v>
      </c>
      <c r="G51" t="n">
        <v>76.22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111.14</v>
      </c>
      <c r="Q51" t="n">
        <v>446.27</v>
      </c>
      <c r="R51" t="n">
        <v>36.19</v>
      </c>
      <c r="S51" t="n">
        <v>28.73</v>
      </c>
      <c r="T51" t="n">
        <v>3064.88</v>
      </c>
      <c r="U51" t="n">
        <v>0.79</v>
      </c>
      <c r="V51" t="n">
        <v>0.92</v>
      </c>
      <c r="W51" t="n">
        <v>0.09</v>
      </c>
      <c r="X51" t="n">
        <v>0.17</v>
      </c>
      <c r="Y51" t="n">
        <v>1</v>
      </c>
      <c r="Z51" t="n">
        <v>10</v>
      </c>
      <c r="AA51" t="n">
        <v>120.7969253783283</v>
      </c>
      <c r="AB51" t="n">
        <v>165.2796824867898</v>
      </c>
      <c r="AC51" t="n">
        <v>149.5056215617876</v>
      </c>
      <c r="AD51" t="n">
        <v>120796.9253783283</v>
      </c>
      <c r="AE51" t="n">
        <v>165279.6824867898</v>
      </c>
      <c r="AF51" t="n">
        <v>7.335748688926208e-06</v>
      </c>
      <c r="AG51" t="n">
        <v>4.55246913580247</v>
      </c>
      <c r="AH51" t="n">
        <v>149505.6215617876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8.473800000000001</v>
      </c>
      <c r="E52" t="n">
        <v>11.8</v>
      </c>
      <c r="F52" t="n">
        <v>8.890000000000001</v>
      </c>
      <c r="G52" t="n">
        <v>76.22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110.92</v>
      </c>
      <c r="Q52" t="n">
        <v>446.27</v>
      </c>
      <c r="R52" t="n">
        <v>36.25</v>
      </c>
      <c r="S52" t="n">
        <v>28.73</v>
      </c>
      <c r="T52" t="n">
        <v>3094.76</v>
      </c>
      <c r="U52" t="n">
        <v>0.79</v>
      </c>
      <c r="V52" t="n">
        <v>0.92</v>
      </c>
      <c r="W52" t="n">
        <v>0.09</v>
      </c>
      <c r="X52" t="n">
        <v>0.17</v>
      </c>
      <c r="Y52" t="n">
        <v>1</v>
      </c>
      <c r="Z52" t="n">
        <v>10</v>
      </c>
      <c r="AA52" t="n">
        <v>120.7373100025144</v>
      </c>
      <c r="AB52" t="n">
        <v>165.1981140995565</v>
      </c>
      <c r="AC52" t="n">
        <v>149.4318379469499</v>
      </c>
      <c r="AD52" t="n">
        <v>120737.3100025144</v>
      </c>
      <c r="AE52" t="n">
        <v>165198.1140995565</v>
      </c>
      <c r="AF52" t="n">
        <v>7.335229307115891e-06</v>
      </c>
      <c r="AG52" t="n">
        <v>4.55246913580247</v>
      </c>
      <c r="AH52" t="n">
        <v>149431.8379469499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8.48</v>
      </c>
      <c r="E53" t="n">
        <v>11.79</v>
      </c>
      <c r="F53" t="n">
        <v>8.880000000000001</v>
      </c>
      <c r="G53" t="n">
        <v>76.15000000000001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110.54</v>
      </c>
      <c r="Q53" t="n">
        <v>446.32</v>
      </c>
      <c r="R53" t="n">
        <v>35.92</v>
      </c>
      <c r="S53" t="n">
        <v>28.73</v>
      </c>
      <c r="T53" t="n">
        <v>2930.14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120.5813461948445</v>
      </c>
      <c r="AB53" t="n">
        <v>164.984717537265</v>
      </c>
      <c r="AC53" t="n">
        <v>149.2388076530595</v>
      </c>
      <c r="AD53" t="n">
        <v>120581.3461948445</v>
      </c>
      <c r="AE53" t="n">
        <v>164984.717537265</v>
      </c>
      <c r="AF53" t="n">
        <v>7.340596252489173e-06</v>
      </c>
      <c r="AG53" t="n">
        <v>4.548611111111111</v>
      </c>
      <c r="AH53" t="n">
        <v>149238.8076530595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8.466200000000001</v>
      </c>
      <c r="E54" t="n">
        <v>11.81</v>
      </c>
      <c r="F54" t="n">
        <v>8.9</v>
      </c>
      <c r="G54" t="n">
        <v>76.31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110.74</v>
      </c>
      <c r="Q54" t="n">
        <v>446.29</v>
      </c>
      <c r="R54" t="n">
        <v>36.59</v>
      </c>
      <c r="S54" t="n">
        <v>28.73</v>
      </c>
      <c r="T54" t="n">
        <v>3263.24</v>
      </c>
      <c r="U54" t="n">
        <v>0.79</v>
      </c>
      <c r="V54" t="n">
        <v>0.91</v>
      </c>
      <c r="W54" t="n">
        <v>0.09</v>
      </c>
      <c r="X54" t="n">
        <v>0.18</v>
      </c>
      <c r="Y54" t="n">
        <v>1</v>
      </c>
      <c r="Z54" t="n">
        <v>10</v>
      </c>
      <c r="AA54" t="n">
        <v>120.7409588936448</v>
      </c>
      <c r="AB54" t="n">
        <v>165.2031066733789</v>
      </c>
      <c r="AC54" t="n">
        <v>149.4363540365337</v>
      </c>
      <c r="AD54" t="n">
        <v>120740.9588936448</v>
      </c>
      <c r="AE54" t="n">
        <v>165203.1066733789</v>
      </c>
      <c r="AF54" t="n">
        <v>7.328650470851869e-06</v>
      </c>
      <c r="AG54" t="n">
        <v>4.556327160493828</v>
      </c>
      <c r="AH54" t="n">
        <v>149436.3540365337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8.477</v>
      </c>
      <c r="E55" t="n">
        <v>11.8</v>
      </c>
      <c r="F55" t="n">
        <v>8.890000000000001</v>
      </c>
      <c r="G55" t="n">
        <v>76.19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110.08</v>
      </c>
      <c r="Q55" t="n">
        <v>446.27</v>
      </c>
      <c r="R55" t="n">
        <v>36.05</v>
      </c>
      <c r="S55" t="n">
        <v>28.73</v>
      </c>
      <c r="T55" t="n">
        <v>2994.63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120.4807191177983</v>
      </c>
      <c r="AB55" t="n">
        <v>164.8470351310972</v>
      </c>
      <c r="AC55" t="n">
        <v>149.1142654624978</v>
      </c>
      <c r="AD55" t="n">
        <v>120480.7191177983</v>
      </c>
      <c r="AE55" t="n">
        <v>164847.0351310972</v>
      </c>
      <c r="AF55" t="n">
        <v>7.337999343437585e-06</v>
      </c>
      <c r="AG55" t="n">
        <v>4.55246913580247</v>
      </c>
      <c r="AH55" t="n">
        <v>149114.2654624978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8.4686</v>
      </c>
      <c r="E56" t="n">
        <v>11.81</v>
      </c>
      <c r="F56" t="n">
        <v>8.9</v>
      </c>
      <c r="G56" t="n">
        <v>76.29000000000001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109.5</v>
      </c>
      <c r="Q56" t="n">
        <v>446.27</v>
      </c>
      <c r="R56" t="n">
        <v>36.51</v>
      </c>
      <c r="S56" t="n">
        <v>28.73</v>
      </c>
      <c r="T56" t="n">
        <v>3225.4</v>
      </c>
      <c r="U56" t="n">
        <v>0.79</v>
      </c>
      <c r="V56" t="n">
        <v>0.92</v>
      </c>
      <c r="W56" t="n">
        <v>0.09</v>
      </c>
      <c r="X56" t="n">
        <v>0.18</v>
      </c>
      <c r="Y56" t="n">
        <v>1</v>
      </c>
      <c r="Z56" t="n">
        <v>10</v>
      </c>
      <c r="AA56" t="n">
        <v>120.374106652619</v>
      </c>
      <c r="AB56" t="n">
        <v>164.7011632528289</v>
      </c>
      <c r="AC56" t="n">
        <v>148.9823153915589</v>
      </c>
      <c r="AD56" t="n">
        <v>120374.106652619</v>
      </c>
      <c r="AE56" t="n">
        <v>164701.1632528289</v>
      </c>
      <c r="AF56" t="n">
        <v>7.330727998093139e-06</v>
      </c>
      <c r="AG56" t="n">
        <v>4.556327160493828</v>
      </c>
      <c r="AH56" t="n">
        <v>148982.3153915589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8.4842</v>
      </c>
      <c r="E57" t="n">
        <v>11.79</v>
      </c>
      <c r="F57" t="n">
        <v>8.880000000000001</v>
      </c>
      <c r="G57" t="n">
        <v>76.09999999999999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108.99</v>
      </c>
      <c r="Q57" t="n">
        <v>446.28</v>
      </c>
      <c r="R57" t="n">
        <v>35.68</v>
      </c>
      <c r="S57" t="n">
        <v>28.73</v>
      </c>
      <c r="T57" t="n">
        <v>2809.2</v>
      </c>
      <c r="U57" t="n">
        <v>0.8100000000000001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120.1173618162288</v>
      </c>
      <c r="AB57" t="n">
        <v>164.3498736408973</v>
      </c>
      <c r="AC57" t="n">
        <v>148.6645523671518</v>
      </c>
      <c r="AD57" t="n">
        <v>120117.3618162288</v>
      </c>
      <c r="AE57" t="n">
        <v>164349.8736408973</v>
      </c>
      <c r="AF57" t="n">
        <v>7.344231925161397e-06</v>
      </c>
      <c r="AG57" t="n">
        <v>4.548611111111111</v>
      </c>
      <c r="AH57" t="n">
        <v>148664.5523671518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8.4848</v>
      </c>
      <c r="E58" t="n">
        <v>11.79</v>
      </c>
      <c r="F58" t="n">
        <v>8.880000000000001</v>
      </c>
      <c r="G58" t="n">
        <v>76.09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107.59</v>
      </c>
      <c r="Q58" t="n">
        <v>446.29</v>
      </c>
      <c r="R58" t="n">
        <v>35.63</v>
      </c>
      <c r="S58" t="n">
        <v>28.73</v>
      </c>
      <c r="T58" t="n">
        <v>2785.45</v>
      </c>
      <c r="U58" t="n">
        <v>0.8100000000000001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119.7151562653023</v>
      </c>
      <c r="AB58" t="n">
        <v>163.7995582620633</v>
      </c>
      <c r="AC58" t="n">
        <v>148.1667583157011</v>
      </c>
      <c r="AD58" t="n">
        <v>119715.1562653023</v>
      </c>
      <c r="AE58" t="n">
        <v>163799.5582620633</v>
      </c>
      <c r="AF58" t="n">
        <v>7.344751306971714e-06</v>
      </c>
      <c r="AG58" t="n">
        <v>4.548611111111111</v>
      </c>
      <c r="AH58" t="n">
        <v>148166.7583157011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8.553900000000001</v>
      </c>
      <c r="E59" t="n">
        <v>11.69</v>
      </c>
      <c r="F59" t="n">
        <v>8.82</v>
      </c>
      <c r="G59" t="n">
        <v>88.23999999999999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106.35</v>
      </c>
      <c r="Q59" t="n">
        <v>446.27</v>
      </c>
      <c r="R59" t="n">
        <v>33.98</v>
      </c>
      <c r="S59" t="n">
        <v>28.73</v>
      </c>
      <c r="T59" t="n">
        <v>1963.58</v>
      </c>
      <c r="U59" t="n">
        <v>0.85</v>
      </c>
      <c r="V59" t="n">
        <v>0.92</v>
      </c>
      <c r="W59" t="n">
        <v>0.09</v>
      </c>
      <c r="X59" t="n">
        <v>0.1</v>
      </c>
      <c r="Y59" t="n">
        <v>1</v>
      </c>
      <c r="Z59" t="n">
        <v>10</v>
      </c>
      <c r="AA59" t="n">
        <v>118.9225944517151</v>
      </c>
      <c r="AB59" t="n">
        <v>162.7151402233544</v>
      </c>
      <c r="AC59" t="n">
        <v>147.185835612616</v>
      </c>
      <c r="AD59" t="n">
        <v>118922.5944517151</v>
      </c>
      <c r="AE59" t="n">
        <v>162715.1402233544</v>
      </c>
      <c r="AF59" t="n">
        <v>7.404566778793295e-06</v>
      </c>
      <c r="AG59" t="n">
        <v>4.510030864197531</v>
      </c>
      <c r="AH59" t="n">
        <v>147185.835612616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8.5268</v>
      </c>
      <c r="E60" t="n">
        <v>11.73</v>
      </c>
      <c r="F60" t="n">
        <v>8.859999999999999</v>
      </c>
      <c r="G60" t="n">
        <v>88.62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106.84</v>
      </c>
      <c r="Q60" t="n">
        <v>446.28</v>
      </c>
      <c r="R60" t="n">
        <v>35.3</v>
      </c>
      <c r="S60" t="n">
        <v>28.73</v>
      </c>
      <c r="T60" t="n">
        <v>2625.16</v>
      </c>
      <c r="U60" t="n">
        <v>0.8100000000000001</v>
      </c>
      <c r="V60" t="n">
        <v>0.92</v>
      </c>
      <c r="W60" t="n">
        <v>0.09</v>
      </c>
      <c r="X60" t="n">
        <v>0.14</v>
      </c>
      <c r="Y60" t="n">
        <v>1</v>
      </c>
      <c r="Z60" t="n">
        <v>10</v>
      </c>
      <c r="AA60" t="n">
        <v>119.2571883382037</v>
      </c>
      <c r="AB60" t="n">
        <v>163.1729463400884</v>
      </c>
      <c r="AC60" t="n">
        <v>147.599949356104</v>
      </c>
      <c r="AD60" t="n">
        <v>119257.1883382037</v>
      </c>
      <c r="AE60" t="n">
        <v>163172.9463400884</v>
      </c>
      <c r="AF60" t="n">
        <v>7.381108033693948e-06</v>
      </c>
      <c r="AG60" t="n">
        <v>4.525462962962964</v>
      </c>
      <c r="AH60" t="n">
        <v>147599.949356104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8.520300000000001</v>
      </c>
      <c r="E61" t="n">
        <v>11.74</v>
      </c>
      <c r="F61" t="n">
        <v>8.869999999999999</v>
      </c>
      <c r="G61" t="n">
        <v>88.70999999999999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107.17</v>
      </c>
      <c r="Q61" t="n">
        <v>446.27</v>
      </c>
      <c r="R61" t="n">
        <v>35.52</v>
      </c>
      <c r="S61" t="n">
        <v>28.73</v>
      </c>
      <c r="T61" t="n">
        <v>2734.03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119.3986703192306</v>
      </c>
      <c r="AB61" t="n">
        <v>163.3665282282737</v>
      </c>
      <c r="AC61" t="n">
        <v>147.7750560605748</v>
      </c>
      <c r="AD61" t="n">
        <v>119398.6703192306</v>
      </c>
      <c r="AE61" t="n">
        <v>163366.5282282737</v>
      </c>
      <c r="AF61" t="n">
        <v>7.375481397415508e-06</v>
      </c>
      <c r="AG61" t="n">
        <v>4.529320987654321</v>
      </c>
      <c r="AH61" t="n">
        <v>147775.0560605748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8.532</v>
      </c>
      <c r="E62" t="n">
        <v>11.72</v>
      </c>
      <c r="F62" t="n">
        <v>8.85</v>
      </c>
      <c r="G62" t="n">
        <v>88.54000000000001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106.78</v>
      </c>
      <c r="Q62" t="n">
        <v>446.27</v>
      </c>
      <c r="R62" t="n">
        <v>35</v>
      </c>
      <c r="S62" t="n">
        <v>28.73</v>
      </c>
      <c r="T62" t="n">
        <v>2476.15</v>
      </c>
      <c r="U62" t="n">
        <v>0.82</v>
      </c>
      <c r="V62" t="n">
        <v>0.92</v>
      </c>
      <c r="W62" t="n">
        <v>0.09</v>
      </c>
      <c r="X62" t="n">
        <v>0.13</v>
      </c>
      <c r="Y62" t="n">
        <v>1</v>
      </c>
      <c r="Z62" t="n">
        <v>10</v>
      </c>
      <c r="AA62" t="n">
        <v>119.1990450082279</v>
      </c>
      <c r="AB62" t="n">
        <v>163.0933920709127</v>
      </c>
      <c r="AC62" t="n">
        <v>147.5279876347232</v>
      </c>
      <c r="AD62" t="n">
        <v>119199.0450082279</v>
      </c>
      <c r="AE62" t="n">
        <v>163093.3920709127</v>
      </c>
      <c r="AF62" t="n">
        <v>7.385609342716702e-06</v>
      </c>
      <c r="AG62" t="n">
        <v>4.521604938271605</v>
      </c>
      <c r="AH62" t="n">
        <v>147527.9876347232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8.5251</v>
      </c>
      <c r="E63" t="n">
        <v>11.73</v>
      </c>
      <c r="F63" t="n">
        <v>8.859999999999999</v>
      </c>
      <c r="G63" t="n">
        <v>88.64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106.88</v>
      </c>
      <c r="Q63" t="n">
        <v>446.27</v>
      </c>
      <c r="R63" t="n">
        <v>35.32</v>
      </c>
      <c r="S63" t="n">
        <v>28.73</v>
      </c>
      <c r="T63" t="n">
        <v>2635.43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119.2771811752059</v>
      </c>
      <c r="AB63" t="n">
        <v>163.2003014216964</v>
      </c>
      <c r="AC63" t="n">
        <v>147.6246937071164</v>
      </c>
      <c r="AD63" t="n">
        <v>119277.1811752059</v>
      </c>
      <c r="AE63" t="n">
        <v>163200.3014216964</v>
      </c>
      <c r="AF63" t="n">
        <v>7.379636451898049e-06</v>
      </c>
      <c r="AG63" t="n">
        <v>4.525462962962964</v>
      </c>
      <c r="AH63" t="n">
        <v>147624.6937071164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8.526199999999999</v>
      </c>
      <c r="E64" t="n">
        <v>11.73</v>
      </c>
      <c r="F64" t="n">
        <v>8.859999999999999</v>
      </c>
      <c r="G64" t="n">
        <v>88.62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106.66</v>
      </c>
      <c r="Q64" t="n">
        <v>446.32</v>
      </c>
      <c r="R64" t="n">
        <v>35.22</v>
      </c>
      <c r="S64" t="n">
        <v>28.73</v>
      </c>
      <c r="T64" t="n">
        <v>2584.81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119.2091778899716</v>
      </c>
      <c r="AB64" t="n">
        <v>163.1072563267458</v>
      </c>
      <c r="AC64" t="n">
        <v>147.5405287054382</v>
      </c>
      <c r="AD64" t="n">
        <v>119209.1778899716</v>
      </c>
      <c r="AE64" t="n">
        <v>163107.2563267458</v>
      </c>
      <c r="AF64" t="n">
        <v>7.38058865188363e-06</v>
      </c>
      <c r="AG64" t="n">
        <v>4.525462962962964</v>
      </c>
      <c r="AH64" t="n">
        <v>147540.5287054382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8.5266</v>
      </c>
      <c r="E65" t="n">
        <v>11.73</v>
      </c>
      <c r="F65" t="n">
        <v>8.859999999999999</v>
      </c>
      <c r="G65" t="n">
        <v>88.62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106.82</v>
      </c>
      <c r="Q65" t="n">
        <v>446.27</v>
      </c>
      <c r="R65" t="n">
        <v>35.25</v>
      </c>
      <c r="S65" t="n">
        <v>28.73</v>
      </c>
      <c r="T65" t="n">
        <v>2599.69</v>
      </c>
      <c r="U65" t="n">
        <v>0.82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119.252531972889</v>
      </c>
      <c r="AB65" t="n">
        <v>163.1665752956404</v>
      </c>
      <c r="AC65" t="n">
        <v>147.5941863551962</v>
      </c>
      <c r="AD65" t="n">
        <v>119252.531972889</v>
      </c>
      <c r="AE65" t="n">
        <v>163166.5752956404</v>
      </c>
      <c r="AF65" t="n">
        <v>7.380934906423844e-06</v>
      </c>
      <c r="AG65" t="n">
        <v>4.525462962962964</v>
      </c>
      <c r="AH65" t="n">
        <v>147594.1863551962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8.534599999999999</v>
      </c>
      <c r="E66" t="n">
        <v>11.72</v>
      </c>
      <c r="F66" t="n">
        <v>8.85</v>
      </c>
      <c r="G66" t="n">
        <v>88.51000000000001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105.55</v>
      </c>
      <c r="Q66" t="n">
        <v>446.27</v>
      </c>
      <c r="R66" t="n">
        <v>34.8</v>
      </c>
      <c r="S66" t="n">
        <v>28.73</v>
      </c>
      <c r="T66" t="n">
        <v>2374.16</v>
      </c>
      <c r="U66" t="n">
        <v>0.83</v>
      </c>
      <c r="V66" t="n">
        <v>0.92</v>
      </c>
      <c r="W66" t="n">
        <v>0.09</v>
      </c>
      <c r="X66" t="n">
        <v>0.13</v>
      </c>
      <c r="Y66" t="n">
        <v>1</v>
      </c>
      <c r="Z66" t="n">
        <v>10</v>
      </c>
      <c r="AA66" t="n">
        <v>118.8372827482055</v>
      </c>
      <c r="AB66" t="n">
        <v>162.5984129869258</v>
      </c>
      <c r="AC66" t="n">
        <v>147.0802486598044</v>
      </c>
      <c r="AD66" t="n">
        <v>118837.2827482055</v>
      </c>
      <c r="AE66" t="n">
        <v>162598.4129869258</v>
      </c>
      <c r="AF66" t="n">
        <v>7.387859997228079e-06</v>
      </c>
      <c r="AG66" t="n">
        <v>4.521604938271605</v>
      </c>
      <c r="AH66" t="n">
        <v>147080.2486598044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8.5336</v>
      </c>
      <c r="E67" t="n">
        <v>11.72</v>
      </c>
      <c r="F67" t="n">
        <v>8.85</v>
      </c>
      <c r="G67" t="n">
        <v>88.52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104.45</v>
      </c>
      <c r="Q67" t="n">
        <v>446.27</v>
      </c>
      <c r="R67" t="n">
        <v>34.77</v>
      </c>
      <c r="S67" t="n">
        <v>28.73</v>
      </c>
      <c r="T67" t="n">
        <v>2361.67</v>
      </c>
      <c r="U67" t="n">
        <v>0.83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118.5305443283081</v>
      </c>
      <c r="AB67" t="n">
        <v>162.1787199484785</v>
      </c>
      <c r="AC67" t="n">
        <v>146.7006105359034</v>
      </c>
      <c r="AD67" t="n">
        <v>118530.5443283081</v>
      </c>
      <c r="AE67" t="n">
        <v>162178.7199484785</v>
      </c>
      <c r="AF67" t="n">
        <v>7.386994360877548e-06</v>
      </c>
      <c r="AG67" t="n">
        <v>4.521604938271605</v>
      </c>
      <c r="AH67" t="n">
        <v>146700.6105359034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8.548</v>
      </c>
      <c r="E68" t="n">
        <v>11.7</v>
      </c>
      <c r="F68" t="n">
        <v>8.83</v>
      </c>
      <c r="G68" t="n">
        <v>88.33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103.15</v>
      </c>
      <c r="Q68" t="n">
        <v>446.27</v>
      </c>
      <c r="R68" t="n">
        <v>34.12</v>
      </c>
      <c r="S68" t="n">
        <v>28.73</v>
      </c>
      <c r="T68" t="n">
        <v>2035.17</v>
      </c>
      <c r="U68" t="n">
        <v>0.84</v>
      </c>
      <c r="V68" t="n">
        <v>0.92</v>
      </c>
      <c r="W68" t="n">
        <v>0.09</v>
      </c>
      <c r="X68" t="n">
        <v>0.11</v>
      </c>
      <c r="Y68" t="n">
        <v>1</v>
      </c>
      <c r="Z68" t="n">
        <v>10</v>
      </c>
      <c r="AA68" t="n">
        <v>118.0615341437925</v>
      </c>
      <c r="AB68" t="n">
        <v>161.5369995227555</v>
      </c>
      <c r="AC68" t="n">
        <v>146.120135006951</v>
      </c>
      <c r="AD68" t="n">
        <v>118061.5341437925</v>
      </c>
      <c r="AE68" t="n">
        <v>161536.9995227555</v>
      </c>
      <c r="AF68" t="n">
        <v>7.399459524325172e-06</v>
      </c>
      <c r="AG68" t="n">
        <v>4.513888888888889</v>
      </c>
      <c r="AH68" t="n">
        <v>146120.135006951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8.540100000000001</v>
      </c>
      <c r="E69" t="n">
        <v>11.71</v>
      </c>
      <c r="F69" t="n">
        <v>8.84</v>
      </c>
      <c r="G69" t="n">
        <v>88.43000000000001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102.6</v>
      </c>
      <c r="Q69" t="n">
        <v>446.27</v>
      </c>
      <c r="R69" t="n">
        <v>34.51</v>
      </c>
      <c r="S69" t="n">
        <v>28.73</v>
      </c>
      <c r="T69" t="n">
        <v>2232.14</v>
      </c>
      <c r="U69" t="n">
        <v>0.83</v>
      </c>
      <c r="V69" t="n">
        <v>0.92</v>
      </c>
      <c r="W69" t="n">
        <v>0.09</v>
      </c>
      <c r="X69" t="n">
        <v>0.12</v>
      </c>
      <c r="Y69" t="n">
        <v>1</v>
      </c>
      <c r="Z69" t="n">
        <v>10</v>
      </c>
      <c r="AA69" t="n">
        <v>117.9594630669774</v>
      </c>
      <c r="AB69" t="n">
        <v>161.397341372399</v>
      </c>
      <c r="AC69" t="n">
        <v>145.993805634453</v>
      </c>
      <c r="AD69" t="n">
        <v>117959.4630669774</v>
      </c>
      <c r="AE69" t="n">
        <v>161397.341372399</v>
      </c>
      <c r="AF69" t="n">
        <v>7.392620997155989e-06</v>
      </c>
      <c r="AG69" t="n">
        <v>4.517746913580248</v>
      </c>
      <c r="AH69" t="n">
        <v>145993.805634453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8.524900000000001</v>
      </c>
      <c r="E70" t="n">
        <v>11.73</v>
      </c>
      <c r="F70" t="n">
        <v>8.859999999999999</v>
      </c>
      <c r="G70" t="n">
        <v>88.64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102.43</v>
      </c>
      <c r="Q70" t="n">
        <v>446.27</v>
      </c>
      <c r="R70" t="n">
        <v>35.27</v>
      </c>
      <c r="S70" t="n">
        <v>28.73</v>
      </c>
      <c r="T70" t="n">
        <v>2608.17</v>
      </c>
      <c r="U70" t="n">
        <v>0.8100000000000001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118.0156636533342</v>
      </c>
      <c r="AB70" t="n">
        <v>161.4742374940473</v>
      </c>
      <c r="AC70" t="n">
        <v>146.0633628981756</v>
      </c>
      <c r="AD70" t="n">
        <v>118015.6636533342</v>
      </c>
      <c r="AE70" t="n">
        <v>161474.2374940473</v>
      </c>
      <c r="AF70" t="n">
        <v>7.379463324627943e-06</v>
      </c>
      <c r="AG70" t="n">
        <v>4.525462962962964</v>
      </c>
      <c r="AH70" t="n">
        <v>146063.3628981756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8.5189</v>
      </c>
      <c r="E71" t="n">
        <v>11.74</v>
      </c>
      <c r="F71" t="n">
        <v>8.869999999999999</v>
      </c>
      <c r="G71" t="n">
        <v>88.72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1</v>
      </c>
      <c r="N71" t="n">
        <v>58.1</v>
      </c>
      <c r="O71" t="n">
        <v>30139.04</v>
      </c>
      <c r="P71" t="n">
        <v>102.43</v>
      </c>
      <c r="Q71" t="n">
        <v>446.27</v>
      </c>
      <c r="R71" t="n">
        <v>35.45</v>
      </c>
      <c r="S71" t="n">
        <v>28.73</v>
      </c>
      <c r="T71" t="n">
        <v>2698.22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118.060057982451</v>
      </c>
      <c r="AB71" t="n">
        <v>161.5349797736844</v>
      </c>
      <c r="AC71" t="n">
        <v>146.1183080198965</v>
      </c>
      <c r="AD71" t="n">
        <v>118060.057982451</v>
      </c>
      <c r="AE71" t="n">
        <v>161534.9797736844</v>
      </c>
      <c r="AF71" t="n">
        <v>7.374269506524767e-06</v>
      </c>
      <c r="AG71" t="n">
        <v>4.529320987654321</v>
      </c>
      <c r="AH71" t="n">
        <v>146118.3080198965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8.5235</v>
      </c>
      <c r="E72" t="n">
        <v>11.73</v>
      </c>
      <c r="F72" t="n">
        <v>8.869999999999999</v>
      </c>
      <c r="G72" t="n">
        <v>88.66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0</v>
      </c>
      <c r="N72" t="n">
        <v>58.28</v>
      </c>
      <c r="O72" t="n">
        <v>30193.25</v>
      </c>
      <c r="P72" t="n">
        <v>102.25</v>
      </c>
      <c r="Q72" t="n">
        <v>446.29</v>
      </c>
      <c r="R72" t="n">
        <v>35.14</v>
      </c>
      <c r="S72" t="n">
        <v>28.73</v>
      </c>
      <c r="T72" t="n">
        <v>2547</v>
      </c>
      <c r="U72" t="n">
        <v>0.82</v>
      </c>
      <c r="V72" t="n">
        <v>0.92</v>
      </c>
      <c r="W72" t="n">
        <v>0.1</v>
      </c>
      <c r="X72" t="n">
        <v>0.15</v>
      </c>
      <c r="Y72" t="n">
        <v>1</v>
      </c>
      <c r="Z72" t="n">
        <v>10</v>
      </c>
      <c r="AA72" t="n">
        <v>117.9862315146507</v>
      </c>
      <c r="AB72" t="n">
        <v>161.4339671434462</v>
      </c>
      <c r="AC72" t="n">
        <v>146.0269358933161</v>
      </c>
      <c r="AD72" t="n">
        <v>117986.2315146507</v>
      </c>
      <c r="AE72" t="n">
        <v>161433.9671434462</v>
      </c>
      <c r="AF72" t="n">
        <v>7.378251433737201e-06</v>
      </c>
      <c r="AG72" t="n">
        <v>4.525462962962964</v>
      </c>
      <c r="AH72" t="n">
        <v>146026.9358933161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2024-09-24T15:46:16Z</dcterms:created>
  <dcterms:modified xmlns:dcterms="http://purl.org/dc/terms/" xmlns:xsi="http://www.w3.org/2001/XMLSchema-instance" xsi:type="dcterms:W3CDTF">2024-09-24T15:46:16Z</dcterms:modified>
</cp:coreProperties>
</file>